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tiff" ContentType="image/tiff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drawings/drawing1.xml" ContentType="application/vnd.openxmlformats-officedocument.drawing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theme/themeOverride1.xml" ContentType="application/vnd.openxmlformats-officedocument.themeOverrid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theme/themeOverride2.xml" ContentType="application/vnd.openxmlformats-officedocument.themeOverride+xml"/>
  <Override PartName="/xl/tables/table14.xml" ContentType="application/vnd.openxmlformats-officedocument.spreadsheetml.table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07"/>
  <workbookPr updateLinks="never" defaultThemeVersion="166925"/>
  <mc:AlternateContent xmlns:mc="http://schemas.openxmlformats.org/markup-compatibility/2006">
    <mc:Choice Requires="x15">
      <x15ac:absPath xmlns:x15ac="http://schemas.microsoft.com/office/spreadsheetml/2010/11/ac" url="/Users/jane/Desktop/"/>
    </mc:Choice>
  </mc:AlternateContent>
  <xr:revisionPtr revIDLastSave="0" documentId="13_ncr:1_{4ACA3D56-A8F8-A741-9E18-9781EB6AE4B2}" xr6:coauthVersionLast="47" xr6:coauthVersionMax="47" xr10:uidLastSave="{00000000-0000-0000-0000-000000000000}"/>
  <bookViews>
    <workbookView xWindow="5780" yWindow="1100" windowWidth="30240" windowHeight="17520" activeTab="3" xr2:uid="{B18C0263-2107-4B94-B67A-A01B910A531B}"/>
  </bookViews>
  <sheets>
    <sheet name="LIST DATA" sheetId="1" r:id="rId1"/>
    <sheet name="VOICE-PENCIL" sheetId="13" r:id="rId2"/>
    <sheet name="WHOLE SCHOOL CAPTURE " sheetId="138" r:id="rId3"/>
    <sheet name="STUDENT DATA SHEET" sheetId="3" r:id="rId4"/>
    <sheet name="COPY - Do not use" sheetId="124" r:id="rId5"/>
    <sheet name="COPY - BRIDGE" sheetId="67" r:id="rId6"/>
  </sheets>
  <definedNames>
    <definedName name="_xlnm.Print_Area" localSheetId="5">'COPY - BRIDGE'!$B$2:$I$37</definedName>
    <definedName name="_xlnm.Print_Area" localSheetId="4">'COPY - Do not use'!$B$2:$H$31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P6" i="3" l="1"/>
  <c r="K5" i="3"/>
  <c r="BN6" i="3"/>
  <c r="BN7" i="3"/>
  <c r="BN8" i="3"/>
  <c r="BN9" i="3"/>
  <c r="BN10" i="3"/>
  <c r="BN11" i="3"/>
  <c r="BN12" i="3"/>
  <c r="BN13" i="3"/>
  <c r="BN14" i="3"/>
  <c r="BN15" i="3"/>
  <c r="BN16" i="3"/>
  <c r="BN17" i="3"/>
  <c r="BN18" i="3"/>
  <c r="BN19" i="3"/>
  <c r="BN20" i="3"/>
  <c r="BN21" i="3"/>
  <c r="BN22" i="3"/>
  <c r="BN23" i="3"/>
  <c r="BN24" i="3"/>
  <c r="BN25" i="3"/>
  <c r="BN26" i="3"/>
  <c r="BN27" i="3"/>
  <c r="BN28" i="3"/>
  <c r="BN29" i="3"/>
  <c r="BN30" i="3"/>
  <c r="BN31" i="3"/>
  <c r="BN32" i="3"/>
  <c r="BN33" i="3"/>
  <c r="BN34" i="3"/>
  <c r="BN35" i="3"/>
  <c r="BN36" i="3"/>
  <c r="BN37" i="3"/>
  <c r="BN38" i="3"/>
  <c r="BN39" i="3"/>
  <c r="BN40" i="3"/>
  <c r="BN41" i="3"/>
  <c r="BN42" i="3"/>
  <c r="BN43" i="3"/>
  <c r="BN44" i="3"/>
  <c r="BN45" i="3"/>
  <c r="BN46" i="3"/>
  <c r="BN47" i="3"/>
  <c r="BN48" i="3"/>
  <c r="BN49" i="3"/>
  <c r="BN50" i="3"/>
  <c r="BN51" i="3"/>
  <c r="BN52" i="3"/>
  <c r="BN53" i="3"/>
  <c r="BN54" i="3"/>
  <c r="BN55" i="3"/>
  <c r="BN56" i="3"/>
  <c r="BN57" i="3"/>
  <c r="BN58" i="3"/>
  <c r="BN59" i="3"/>
  <c r="BN60" i="3"/>
  <c r="BN61" i="3"/>
  <c r="BN62" i="3"/>
  <c r="BN63" i="3"/>
  <c r="BN64" i="3"/>
  <c r="BN65" i="3"/>
  <c r="BN66" i="3"/>
  <c r="BN67" i="3"/>
  <c r="BN68" i="3"/>
  <c r="BN69" i="3"/>
  <c r="BN70" i="3"/>
  <c r="BN71" i="3"/>
  <c r="BN72" i="3"/>
  <c r="BN73" i="3"/>
  <c r="BN74" i="3"/>
  <c r="BN75" i="3"/>
  <c r="BN76" i="3"/>
  <c r="BN77" i="3"/>
  <c r="BN78" i="3"/>
  <c r="BN79" i="3"/>
  <c r="BN80" i="3"/>
  <c r="BN81" i="3"/>
  <c r="BN82" i="3"/>
  <c r="BN83" i="3"/>
  <c r="BN84" i="3"/>
  <c r="BN85" i="3"/>
  <c r="BN86" i="3"/>
  <c r="BN87" i="3"/>
  <c r="BN88" i="3"/>
  <c r="BN89" i="3"/>
  <c r="BN90" i="3"/>
  <c r="BN91" i="3"/>
  <c r="BN5" i="3"/>
  <c r="AT6" i="3"/>
  <c r="AT7" i="3"/>
  <c r="AT8" i="3"/>
  <c r="AT9" i="3"/>
  <c r="AT10" i="3"/>
  <c r="AT11" i="3"/>
  <c r="AT12" i="3"/>
  <c r="AT13" i="3"/>
  <c r="AT14" i="3"/>
  <c r="AT15" i="3"/>
  <c r="AT16" i="3"/>
  <c r="AT17" i="3"/>
  <c r="AT18" i="3"/>
  <c r="AT19" i="3"/>
  <c r="AT20" i="3"/>
  <c r="AT21" i="3"/>
  <c r="AT22" i="3"/>
  <c r="AT23" i="3"/>
  <c r="AT24" i="3"/>
  <c r="AT25" i="3"/>
  <c r="AT26" i="3"/>
  <c r="AT27" i="3"/>
  <c r="AT28" i="3"/>
  <c r="AT29" i="3"/>
  <c r="AT30" i="3"/>
  <c r="AT31" i="3"/>
  <c r="AT32" i="3"/>
  <c r="AT33" i="3"/>
  <c r="AT34" i="3"/>
  <c r="AT35" i="3"/>
  <c r="AT36" i="3"/>
  <c r="AT37" i="3"/>
  <c r="AT38" i="3"/>
  <c r="AT39" i="3"/>
  <c r="AT40" i="3"/>
  <c r="AT41" i="3"/>
  <c r="AT42" i="3"/>
  <c r="AT43" i="3"/>
  <c r="AT44" i="3"/>
  <c r="AT45" i="3"/>
  <c r="AT46" i="3"/>
  <c r="AT47" i="3"/>
  <c r="AT48" i="3"/>
  <c r="AT49" i="3"/>
  <c r="AT50" i="3"/>
  <c r="AT51" i="3"/>
  <c r="AT52" i="3"/>
  <c r="AT53" i="3"/>
  <c r="AT54" i="3"/>
  <c r="AT55" i="3"/>
  <c r="AT56" i="3"/>
  <c r="AT57" i="3"/>
  <c r="AT58" i="3"/>
  <c r="AT59" i="3"/>
  <c r="AT60" i="3"/>
  <c r="AT61" i="3"/>
  <c r="AT62" i="3"/>
  <c r="AT63" i="3"/>
  <c r="AT64" i="3"/>
  <c r="AT65" i="3"/>
  <c r="AT66" i="3"/>
  <c r="AT67" i="3"/>
  <c r="AT68" i="3"/>
  <c r="AT69" i="3"/>
  <c r="AT70" i="3"/>
  <c r="AT71" i="3"/>
  <c r="AT72" i="3"/>
  <c r="AT73" i="3"/>
  <c r="AT74" i="3"/>
  <c r="AT75" i="3"/>
  <c r="AT76" i="3"/>
  <c r="AT77" i="3"/>
  <c r="AT78" i="3"/>
  <c r="AT79" i="3"/>
  <c r="AT80" i="3"/>
  <c r="AT81" i="3"/>
  <c r="AT82" i="3"/>
  <c r="AT83" i="3"/>
  <c r="AT84" i="3"/>
  <c r="AT85" i="3"/>
  <c r="AT86" i="3"/>
  <c r="AT87" i="3"/>
  <c r="AT88" i="3"/>
  <c r="AT89" i="3"/>
  <c r="AT90" i="3"/>
  <c r="AT91" i="3"/>
  <c r="AT5" i="3"/>
  <c r="AM6" i="3"/>
  <c r="AM7" i="3"/>
  <c r="AM8" i="3"/>
  <c r="AM9" i="3"/>
  <c r="AM10" i="3"/>
  <c r="AM11" i="3"/>
  <c r="AM12" i="3"/>
  <c r="AM13" i="3"/>
  <c r="AM14" i="3"/>
  <c r="AM15" i="3"/>
  <c r="AM16" i="3"/>
  <c r="AM17" i="3"/>
  <c r="AM18" i="3"/>
  <c r="AM19" i="3"/>
  <c r="AM20" i="3"/>
  <c r="AM21" i="3"/>
  <c r="AM22" i="3"/>
  <c r="AM23" i="3"/>
  <c r="AM24" i="3"/>
  <c r="AM25" i="3"/>
  <c r="AM26" i="3"/>
  <c r="AM27" i="3"/>
  <c r="AM28" i="3"/>
  <c r="AM29" i="3"/>
  <c r="AM30" i="3"/>
  <c r="AM31" i="3"/>
  <c r="AM32" i="3"/>
  <c r="AM33" i="3"/>
  <c r="AM34" i="3"/>
  <c r="AM35" i="3"/>
  <c r="AM36" i="3"/>
  <c r="AM37" i="3"/>
  <c r="AM38" i="3"/>
  <c r="AM39" i="3"/>
  <c r="AM40" i="3"/>
  <c r="AM41" i="3"/>
  <c r="AM42" i="3"/>
  <c r="AM43" i="3"/>
  <c r="AM44" i="3"/>
  <c r="AM45" i="3"/>
  <c r="AM46" i="3"/>
  <c r="AM47" i="3"/>
  <c r="AM48" i="3"/>
  <c r="AM49" i="3"/>
  <c r="AM50" i="3"/>
  <c r="AM51" i="3"/>
  <c r="AM52" i="3"/>
  <c r="AM53" i="3"/>
  <c r="AM54" i="3"/>
  <c r="AM55" i="3"/>
  <c r="AM56" i="3"/>
  <c r="AM57" i="3"/>
  <c r="AM58" i="3"/>
  <c r="AM59" i="3"/>
  <c r="AM60" i="3"/>
  <c r="AM61" i="3"/>
  <c r="AM62" i="3"/>
  <c r="AM63" i="3"/>
  <c r="AM64" i="3"/>
  <c r="AM65" i="3"/>
  <c r="AM66" i="3"/>
  <c r="AM67" i="3"/>
  <c r="AM68" i="3"/>
  <c r="AM69" i="3"/>
  <c r="AM70" i="3"/>
  <c r="AM71" i="3"/>
  <c r="AM72" i="3"/>
  <c r="AM73" i="3"/>
  <c r="AM74" i="3"/>
  <c r="AM75" i="3"/>
  <c r="AM76" i="3"/>
  <c r="AM77" i="3"/>
  <c r="AM78" i="3"/>
  <c r="AM79" i="3"/>
  <c r="AM80" i="3"/>
  <c r="AM81" i="3"/>
  <c r="AM82" i="3"/>
  <c r="AM83" i="3"/>
  <c r="AM84" i="3"/>
  <c r="AM85" i="3"/>
  <c r="AM86" i="3"/>
  <c r="AM87" i="3"/>
  <c r="AM88" i="3"/>
  <c r="AM89" i="3"/>
  <c r="AM90" i="3"/>
  <c r="AM91" i="3"/>
  <c r="AM5" i="3"/>
  <c r="BD5" i="3"/>
  <c r="E67" i="138" l="1"/>
  <c r="E66" i="138"/>
  <c r="E65" i="138"/>
  <c r="E64" i="138"/>
  <c r="B67" i="138"/>
  <c r="B66" i="138"/>
  <c r="B65" i="138"/>
  <c r="B64" i="138"/>
  <c r="E61" i="138"/>
  <c r="E60" i="138"/>
  <c r="E59" i="138"/>
  <c r="E58" i="138"/>
  <c r="E57" i="138"/>
  <c r="E56" i="138"/>
  <c r="E55" i="138"/>
  <c r="E54" i="138"/>
  <c r="B61" i="138"/>
  <c r="B60" i="138"/>
  <c r="B59" i="138"/>
  <c r="B58" i="138"/>
  <c r="B57" i="138"/>
  <c r="B56" i="138"/>
  <c r="B55" i="138"/>
  <c r="B54" i="138"/>
  <c r="E50" i="138"/>
  <c r="E49" i="138"/>
  <c r="E48" i="138"/>
  <c r="B51" i="138"/>
  <c r="B50" i="138"/>
  <c r="B49" i="138"/>
  <c r="B48" i="138"/>
  <c r="J43" i="138"/>
  <c r="J42" i="138"/>
  <c r="J41" i="138"/>
  <c r="J40" i="138"/>
  <c r="J39" i="138"/>
  <c r="J38" i="138"/>
  <c r="J37" i="138"/>
  <c r="J36" i="138"/>
  <c r="J35" i="138"/>
  <c r="J34" i="138"/>
  <c r="J33" i="138"/>
  <c r="J32" i="138"/>
  <c r="J31" i="138"/>
  <c r="J30" i="138"/>
  <c r="J29" i="138"/>
  <c r="J28" i="138"/>
  <c r="J27" i="138"/>
  <c r="J26" i="138"/>
  <c r="H29" i="138"/>
  <c r="H28" i="138"/>
  <c r="H27" i="138"/>
  <c r="H26" i="138"/>
  <c r="E34" i="138"/>
  <c r="E33" i="138"/>
  <c r="E32" i="138"/>
  <c r="E31" i="138"/>
  <c r="E30" i="138"/>
  <c r="E29" i="138"/>
  <c r="E28" i="138"/>
  <c r="E27" i="138"/>
  <c r="E26" i="138"/>
  <c r="B28" i="138"/>
  <c r="B27" i="138"/>
  <c r="B26" i="138"/>
  <c r="D3" i="138"/>
  <c r="C3" i="138"/>
  <c r="B3" i="138"/>
  <c r="A3" i="138"/>
  <c r="F65" i="138" l="1"/>
  <c r="F67" i="138"/>
  <c r="C64" i="138"/>
  <c r="F64" i="138"/>
  <c r="C65" i="138"/>
  <c r="C66" i="138"/>
  <c r="C67" i="138"/>
  <c r="F66" i="138"/>
  <c r="C55" i="138"/>
  <c r="C59" i="138"/>
  <c r="C56" i="138"/>
  <c r="C60" i="138"/>
  <c r="F56" i="138"/>
  <c r="F60" i="138"/>
  <c r="C57" i="138"/>
  <c r="C61" i="138"/>
  <c r="F57" i="138"/>
  <c r="F61" i="138"/>
  <c r="C54" i="138"/>
  <c r="C58" i="138"/>
  <c r="F54" i="138"/>
  <c r="F58" i="138"/>
  <c r="F55" i="138"/>
  <c r="F59" i="138"/>
  <c r="C49" i="138"/>
  <c r="C51" i="138"/>
  <c r="C48" i="138"/>
  <c r="F49" i="138"/>
  <c r="F50" i="138"/>
  <c r="F48" i="138"/>
  <c r="C50" i="138"/>
  <c r="D18" i="124"/>
  <c r="F16" i="124"/>
  <c r="D16" i="124"/>
  <c r="F15" i="124"/>
  <c r="D15" i="124"/>
  <c r="F14" i="124"/>
  <c r="D14" i="124"/>
  <c r="F13" i="124"/>
  <c r="D11" i="124"/>
  <c r="G24" i="67"/>
  <c r="G23" i="67"/>
  <c r="G22" i="67"/>
  <c r="E30" i="124" l="1"/>
  <c r="C25" i="124"/>
  <c r="C26" i="124"/>
  <c r="K43" i="138"/>
  <c r="C28" i="138"/>
  <c r="F34" i="138"/>
  <c r="K40" i="138"/>
  <c r="C22" i="124"/>
  <c r="E22" i="124"/>
  <c r="C23" i="124"/>
  <c r="D23" i="124"/>
  <c r="E24" i="124"/>
  <c r="D27" i="124"/>
  <c r="C28" i="124"/>
  <c r="D28" i="124"/>
  <c r="D25" i="124"/>
  <c r="E25" i="124"/>
  <c r="E28" i="124"/>
  <c r="E23" i="124"/>
  <c r="D26" i="124"/>
  <c r="C29" i="124"/>
  <c r="D19" i="124"/>
  <c r="C24" i="124"/>
  <c r="E26" i="124"/>
  <c r="D29" i="124"/>
  <c r="F19" i="124"/>
  <c r="D24" i="124"/>
  <c r="C27" i="124"/>
  <c r="E29" i="124"/>
  <c r="C30" i="124"/>
  <c r="D22" i="124"/>
  <c r="E27" i="124"/>
  <c r="D30" i="124"/>
  <c r="D36" i="67"/>
  <c r="D35" i="67"/>
  <c r="D34" i="67"/>
  <c r="D33" i="67"/>
  <c r="D32" i="67"/>
  <c r="D31" i="67"/>
  <c r="D30" i="67"/>
  <c r="E29" i="67"/>
  <c r="D29" i="67"/>
  <c r="D28" i="67"/>
  <c r="D27" i="67"/>
  <c r="D26" i="67"/>
  <c r="D25" i="67"/>
  <c r="D24" i="67"/>
  <c r="D23" i="67"/>
  <c r="E22" i="67"/>
  <c r="D22" i="67"/>
  <c r="D19" i="67"/>
  <c r="D18" i="67"/>
  <c r="F16" i="67"/>
  <c r="D16" i="67"/>
  <c r="F15" i="67"/>
  <c r="D15" i="67"/>
  <c r="F14" i="67"/>
  <c r="D14" i="67"/>
  <c r="F13" i="67"/>
  <c r="D11" i="67"/>
  <c r="BL5" i="3"/>
  <c r="BL6" i="3"/>
  <c r="BL7" i="3"/>
  <c r="BL8" i="3"/>
  <c r="BL9" i="3"/>
  <c r="BL10" i="3"/>
  <c r="BL11" i="3"/>
  <c r="BL12" i="3"/>
  <c r="BL13" i="3"/>
  <c r="BL14" i="3"/>
  <c r="BL15" i="3"/>
  <c r="BL16" i="3"/>
  <c r="BL17" i="3"/>
  <c r="BL18" i="3"/>
  <c r="BL19" i="3"/>
  <c r="BL20" i="3"/>
  <c r="BL21" i="3"/>
  <c r="BL22" i="3"/>
  <c r="BL23" i="3"/>
  <c r="BL24" i="3"/>
  <c r="BL25" i="3"/>
  <c r="BL26" i="3"/>
  <c r="BL27" i="3"/>
  <c r="BL28" i="3"/>
  <c r="BL29" i="3"/>
  <c r="BL30" i="3"/>
  <c r="BL31" i="3"/>
  <c r="BL32" i="3"/>
  <c r="BL33" i="3"/>
  <c r="BL34" i="3"/>
  <c r="BL35" i="3"/>
  <c r="BL36" i="3"/>
  <c r="BL37" i="3"/>
  <c r="BL38" i="3"/>
  <c r="BL39" i="3"/>
  <c r="BL40" i="3"/>
  <c r="BL41" i="3"/>
  <c r="BL42" i="3"/>
  <c r="BL43" i="3"/>
  <c r="BL44" i="3"/>
  <c r="BL45" i="3"/>
  <c r="BL46" i="3"/>
  <c r="BL47" i="3"/>
  <c r="BL48" i="3"/>
  <c r="BL49" i="3"/>
  <c r="BL50" i="3"/>
  <c r="BL51" i="3"/>
  <c r="BL52" i="3"/>
  <c r="BL53" i="3"/>
  <c r="BL54" i="3"/>
  <c r="BL55" i="3"/>
  <c r="BL56" i="3"/>
  <c r="BL57" i="3"/>
  <c r="BL58" i="3"/>
  <c r="BL59" i="3"/>
  <c r="BL60" i="3"/>
  <c r="BL61" i="3"/>
  <c r="BL62" i="3"/>
  <c r="BL63" i="3"/>
  <c r="BL64" i="3"/>
  <c r="BL65" i="3"/>
  <c r="BL66" i="3"/>
  <c r="BL67" i="3"/>
  <c r="BL68" i="3"/>
  <c r="BL69" i="3"/>
  <c r="BL70" i="3"/>
  <c r="BL71" i="3"/>
  <c r="BL72" i="3"/>
  <c r="BL73" i="3"/>
  <c r="BL74" i="3"/>
  <c r="BL75" i="3"/>
  <c r="BL76" i="3"/>
  <c r="BL77" i="3"/>
  <c r="BL78" i="3"/>
  <c r="BL79" i="3"/>
  <c r="BL80" i="3"/>
  <c r="BL81" i="3"/>
  <c r="BL82" i="3"/>
  <c r="BL83" i="3"/>
  <c r="BL84" i="3"/>
  <c r="BL85" i="3"/>
  <c r="BL86" i="3"/>
  <c r="BL87" i="3"/>
  <c r="BL88" i="3"/>
  <c r="BL89" i="3"/>
  <c r="BL90" i="3"/>
  <c r="BL91" i="3"/>
  <c r="BJ5" i="3"/>
  <c r="BJ6" i="3"/>
  <c r="BJ7" i="3"/>
  <c r="BJ8" i="3"/>
  <c r="BJ9" i="3"/>
  <c r="BJ10" i="3"/>
  <c r="BJ11" i="3"/>
  <c r="BJ12" i="3"/>
  <c r="BJ13" i="3"/>
  <c r="BJ14" i="3"/>
  <c r="BJ15" i="3"/>
  <c r="BJ16" i="3"/>
  <c r="BJ17" i="3"/>
  <c r="BJ18" i="3"/>
  <c r="BJ19" i="3"/>
  <c r="BJ20" i="3"/>
  <c r="BJ21" i="3"/>
  <c r="BJ22" i="3"/>
  <c r="BJ23" i="3"/>
  <c r="BJ24" i="3"/>
  <c r="BJ25" i="3"/>
  <c r="BJ26" i="3"/>
  <c r="BJ27" i="3"/>
  <c r="BJ28" i="3"/>
  <c r="BJ29" i="3"/>
  <c r="BJ30" i="3"/>
  <c r="BJ31" i="3"/>
  <c r="BJ32" i="3"/>
  <c r="BJ33" i="3"/>
  <c r="BJ34" i="3"/>
  <c r="BJ35" i="3"/>
  <c r="BJ36" i="3"/>
  <c r="BJ37" i="3"/>
  <c r="BJ38" i="3"/>
  <c r="BJ39" i="3"/>
  <c r="BJ40" i="3"/>
  <c r="BJ41" i="3"/>
  <c r="BJ42" i="3"/>
  <c r="BJ43" i="3"/>
  <c r="BJ44" i="3"/>
  <c r="BJ45" i="3"/>
  <c r="BJ46" i="3"/>
  <c r="BJ47" i="3"/>
  <c r="BJ48" i="3"/>
  <c r="BJ49" i="3"/>
  <c r="BJ50" i="3"/>
  <c r="BJ51" i="3"/>
  <c r="BJ52" i="3"/>
  <c r="BJ53" i="3"/>
  <c r="BJ54" i="3"/>
  <c r="BJ55" i="3"/>
  <c r="BJ56" i="3"/>
  <c r="BJ57" i="3"/>
  <c r="BJ58" i="3"/>
  <c r="BJ59" i="3"/>
  <c r="BJ60" i="3"/>
  <c r="BJ61" i="3"/>
  <c r="BJ62" i="3"/>
  <c r="BJ63" i="3"/>
  <c r="BJ64" i="3"/>
  <c r="BJ65" i="3"/>
  <c r="BJ66" i="3"/>
  <c r="BJ67" i="3"/>
  <c r="BJ68" i="3"/>
  <c r="BJ69" i="3"/>
  <c r="BJ70" i="3"/>
  <c r="BJ71" i="3"/>
  <c r="BJ72" i="3"/>
  <c r="BJ73" i="3"/>
  <c r="BJ74" i="3"/>
  <c r="BJ75" i="3"/>
  <c r="BJ76" i="3"/>
  <c r="BJ77" i="3"/>
  <c r="BJ78" i="3"/>
  <c r="BJ79" i="3"/>
  <c r="BJ80" i="3"/>
  <c r="BJ81" i="3"/>
  <c r="BJ82" i="3"/>
  <c r="BJ83" i="3"/>
  <c r="BJ84" i="3"/>
  <c r="BJ85" i="3"/>
  <c r="BJ86" i="3"/>
  <c r="BJ87" i="3"/>
  <c r="BJ88" i="3"/>
  <c r="BJ89" i="3"/>
  <c r="BJ90" i="3"/>
  <c r="BJ91" i="3"/>
  <c r="BH5" i="3"/>
  <c r="BH6" i="3"/>
  <c r="BH7" i="3"/>
  <c r="BH8" i="3"/>
  <c r="BH9" i="3"/>
  <c r="BH10" i="3"/>
  <c r="BH11" i="3"/>
  <c r="BH12" i="3"/>
  <c r="BH13" i="3"/>
  <c r="BH14" i="3"/>
  <c r="BH15" i="3"/>
  <c r="BH16" i="3"/>
  <c r="BH17" i="3"/>
  <c r="BH18" i="3"/>
  <c r="BH19" i="3"/>
  <c r="BH20" i="3"/>
  <c r="BH21" i="3"/>
  <c r="BH22" i="3"/>
  <c r="BH23" i="3"/>
  <c r="BH24" i="3"/>
  <c r="BH25" i="3"/>
  <c r="BH26" i="3"/>
  <c r="BH27" i="3"/>
  <c r="BH28" i="3"/>
  <c r="BH29" i="3"/>
  <c r="BH30" i="3"/>
  <c r="BH31" i="3"/>
  <c r="BH32" i="3"/>
  <c r="BH33" i="3"/>
  <c r="BH34" i="3"/>
  <c r="BH35" i="3"/>
  <c r="BH36" i="3"/>
  <c r="BH37" i="3"/>
  <c r="BH38" i="3"/>
  <c r="BH39" i="3"/>
  <c r="BH40" i="3"/>
  <c r="BH41" i="3"/>
  <c r="BH42" i="3"/>
  <c r="BH43" i="3"/>
  <c r="BH44" i="3"/>
  <c r="BH45" i="3"/>
  <c r="BH46" i="3"/>
  <c r="BH47" i="3"/>
  <c r="BH48" i="3"/>
  <c r="BH49" i="3"/>
  <c r="BH50" i="3"/>
  <c r="BH51" i="3"/>
  <c r="BH52" i="3"/>
  <c r="BH53" i="3"/>
  <c r="BH54" i="3"/>
  <c r="BH55" i="3"/>
  <c r="BH56" i="3"/>
  <c r="BH57" i="3"/>
  <c r="BH58" i="3"/>
  <c r="BH59" i="3"/>
  <c r="BH60" i="3"/>
  <c r="BH61" i="3"/>
  <c r="BH62" i="3"/>
  <c r="BH63" i="3"/>
  <c r="BH64" i="3"/>
  <c r="BH65" i="3"/>
  <c r="BH66" i="3"/>
  <c r="BH67" i="3"/>
  <c r="BH68" i="3"/>
  <c r="BH69" i="3"/>
  <c r="BH70" i="3"/>
  <c r="BH71" i="3"/>
  <c r="BH72" i="3"/>
  <c r="BH73" i="3"/>
  <c r="BH74" i="3"/>
  <c r="BH75" i="3"/>
  <c r="BH76" i="3"/>
  <c r="BH77" i="3"/>
  <c r="BH78" i="3"/>
  <c r="BH79" i="3"/>
  <c r="BH80" i="3"/>
  <c r="BH81" i="3"/>
  <c r="BH82" i="3"/>
  <c r="BH83" i="3"/>
  <c r="BH84" i="3"/>
  <c r="BH85" i="3"/>
  <c r="BH86" i="3"/>
  <c r="BH87" i="3"/>
  <c r="BH88" i="3"/>
  <c r="BH89" i="3"/>
  <c r="BH90" i="3"/>
  <c r="BH91" i="3"/>
  <c r="BF5" i="3"/>
  <c r="BF6" i="3"/>
  <c r="BF7" i="3"/>
  <c r="BF8" i="3"/>
  <c r="BF9" i="3"/>
  <c r="BF10" i="3"/>
  <c r="BF11" i="3"/>
  <c r="BF12" i="3"/>
  <c r="BF13" i="3"/>
  <c r="BF14" i="3"/>
  <c r="BF15" i="3"/>
  <c r="BF16" i="3"/>
  <c r="BF17" i="3"/>
  <c r="BF18" i="3"/>
  <c r="BF19" i="3"/>
  <c r="BF20" i="3"/>
  <c r="BF21" i="3"/>
  <c r="BF22" i="3"/>
  <c r="BF23" i="3"/>
  <c r="BF24" i="3"/>
  <c r="BF25" i="3"/>
  <c r="BF26" i="3"/>
  <c r="BF27" i="3"/>
  <c r="BF28" i="3"/>
  <c r="BF29" i="3"/>
  <c r="BF30" i="3"/>
  <c r="BF31" i="3"/>
  <c r="BF32" i="3"/>
  <c r="BF33" i="3"/>
  <c r="BF34" i="3"/>
  <c r="BF35" i="3"/>
  <c r="BF36" i="3"/>
  <c r="BF37" i="3"/>
  <c r="BF38" i="3"/>
  <c r="BF39" i="3"/>
  <c r="BF40" i="3"/>
  <c r="BF41" i="3"/>
  <c r="BF42" i="3"/>
  <c r="BF43" i="3"/>
  <c r="BF44" i="3"/>
  <c r="BF45" i="3"/>
  <c r="BF46" i="3"/>
  <c r="BF47" i="3"/>
  <c r="BF48" i="3"/>
  <c r="BF49" i="3"/>
  <c r="BF50" i="3"/>
  <c r="BF51" i="3"/>
  <c r="BF52" i="3"/>
  <c r="BF53" i="3"/>
  <c r="BF54" i="3"/>
  <c r="BF55" i="3"/>
  <c r="BF56" i="3"/>
  <c r="BF57" i="3"/>
  <c r="BF58" i="3"/>
  <c r="BF59" i="3"/>
  <c r="BF60" i="3"/>
  <c r="BF61" i="3"/>
  <c r="BF62" i="3"/>
  <c r="BF63" i="3"/>
  <c r="BF64" i="3"/>
  <c r="BF65" i="3"/>
  <c r="BF66" i="3"/>
  <c r="BF67" i="3"/>
  <c r="BF68" i="3"/>
  <c r="BF69" i="3"/>
  <c r="BF70" i="3"/>
  <c r="BF71" i="3"/>
  <c r="BF72" i="3"/>
  <c r="BF73" i="3"/>
  <c r="BF74" i="3"/>
  <c r="BF75" i="3"/>
  <c r="BF76" i="3"/>
  <c r="BF77" i="3"/>
  <c r="BF78" i="3"/>
  <c r="BF79" i="3"/>
  <c r="BF80" i="3"/>
  <c r="BF81" i="3"/>
  <c r="BF82" i="3"/>
  <c r="BF83" i="3"/>
  <c r="BF84" i="3"/>
  <c r="BF85" i="3"/>
  <c r="BF86" i="3"/>
  <c r="BF87" i="3"/>
  <c r="BF88" i="3"/>
  <c r="BF89" i="3"/>
  <c r="BF90" i="3"/>
  <c r="BF91" i="3"/>
  <c r="BD6" i="3"/>
  <c r="BD7" i="3"/>
  <c r="BD8" i="3"/>
  <c r="BD9" i="3"/>
  <c r="BD10" i="3"/>
  <c r="BD11" i="3"/>
  <c r="BD12" i="3"/>
  <c r="BD13" i="3"/>
  <c r="BD14" i="3"/>
  <c r="BD15" i="3"/>
  <c r="BD16" i="3"/>
  <c r="BD17" i="3"/>
  <c r="BD18" i="3"/>
  <c r="BD19" i="3"/>
  <c r="BD20" i="3"/>
  <c r="BD21" i="3"/>
  <c r="BD22" i="3"/>
  <c r="BD23" i="3"/>
  <c r="BD24" i="3"/>
  <c r="BD25" i="3"/>
  <c r="BD26" i="3"/>
  <c r="BD27" i="3"/>
  <c r="BD28" i="3"/>
  <c r="BD29" i="3"/>
  <c r="BD30" i="3"/>
  <c r="BD31" i="3"/>
  <c r="BD32" i="3"/>
  <c r="BD33" i="3"/>
  <c r="BD34" i="3"/>
  <c r="BD35" i="3"/>
  <c r="BD36" i="3"/>
  <c r="BD37" i="3"/>
  <c r="BD38" i="3"/>
  <c r="BD39" i="3"/>
  <c r="BD40" i="3"/>
  <c r="BD41" i="3"/>
  <c r="BD42" i="3"/>
  <c r="BD43" i="3"/>
  <c r="BD44" i="3"/>
  <c r="BD45" i="3"/>
  <c r="BD46" i="3"/>
  <c r="BD47" i="3"/>
  <c r="BD48" i="3"/>
  <c r="BD49" i="3"/>
  <c r="BD50" i="3"/>
  <c r="BD51" i="3"/>
  <c r="BD52" i="3"/>
  <c r="BD53" i="3"/>
  <c r="BD54" i="3"/>
  <c r="BD55" i="3"/>
  <c r="BD56" i="3"/>
  <c r="BD57" i="3"/>
  <c r="BD58" i="3"/>
  <c r="BD59" i="3"/>
  <c r="BD60" i="3"/>
  <c r="BD61" i="3"/>
  <c r="BD62" i="3"/>
  <c r="BD63" i="3"/>
  <c r="BD64" i="3"/>
  <c r="BD65" i="3"/>
  <c r="BD66" i="3"/>
  <c r="BD67" i="3"/>
  <c r="BD68" i="3"/>
  <c r="BD69" i="3"/>
  <c r="BD70" i="3"/>
  <c r="BD71" i="3"/>
  <c r="BD72" i="3"/>
  <c r="BD73" i="3"/>
  <c r="BD74" i="3"/>
  <c r="BD75" i="3"/>
  <c r="BD76" i="3"/>
  <c r="BD77" i="3"/>
  <c r="BD78" i="3"/>
  <c r="BD79" i="3"/>
  <c r="BD80" i="3"/>
  <c r="BD81" i="3"/>
  <c r="BD82" i="3"/>
  <c r="BD83" i="3"/>
  <c r="BD84" i="3"/>
  <c r="BD85" i="3"/>
  <c r="BD86" i="3"/>
  <c r="BD87" i="3"/>
  <c r="BD88" i="3"/>
  <c r="BD89" i="3"/>
  <c r="BD90" i="3"/>
  <c r="BD91" i="3"/>
  <c r="BB5" i="3"/>
  <c r="BB6" i="3"/>
  <c r="BB7" i="3"/>
  <c r="BB8" i="3"/>
  <c r="BB9" i="3"/>
  <c r="BB10" i="3"/>
  <c r="BB11" i="3"/>
  <c r="BB12" i="3"/>
  <c r="BB13" i="3"/>
  <c r="BB14" i="3"/>
  <c r="BB15" i="3"/>
  <c r="BB16" i="3"/>
  <c r="BB17" i="3"/>
  <c r="BB18" i="3"/>
  <c r="BB19" i="3"/>
  <c r="BB20" i="3"/>
  <c r="BB21" i="3"/>
  <c r="BB22" i="3"/>
  <c r="BB23" i="3"/>
  <c r="BB24" i="3"/>
  <c r="BB25" i="3"/>
  <c r="BB26" i="3"/>
  <c r="BB27" i="3"/>
  <c r="BB28" i="3"/>
  <c r="BB29" i="3"/>
  <c r="BB30" i="3"/>
  <c r="BB31" i="3"/>
  <c r="BB32" i="3"/>
  <c r="BB33" i="3"/>
  <c r="BB34" i="3"/>
  <c r="BB35" i="3"/>
  <c r="BB36" i="3"/>
  <c r="BB37" i="3"/>
  <c r="BB38" i="3"/>
  <c r="BB39" i="3"/>
  <c r="BB40" i="3"/>
  <c r="BB41" i="3"/>
  <c r="BB42" i="3"/>
  <c r="BB43" i="3"/>
  <c r="BB44" i="3"/>
  <c r="BB45" i="3"/>
  <c r="BB46" i="3"/>
  <c r="BB47" i="3"/>
  <c r="BB48" i="3"/>
  <c r="BB49" i="3"/>
  <c r="BB50" i="3"/>
  <c r="BB51" i="3"/>
  <c r="BB52" i="3"/>
  <c r="BB53" i="3"/>
  <c r="BB54" i="3"/>
  <c r="BB55" i="3"/>
  <c r="BB56" i="3"/>
  <c r="BB57" i="3"/>
  <c r="BB58" i="3"/>
  <c r="BB59" i="3"/>
  <c r="BB60" i="3"/>
  <c r="BB61" i="3"/>
  <c r="BB62" i="3"/>
  <c r="BB63" i="3"/>
  <c r="BB64" i="3"/>
  <c r="BB65" i="3"/>
  <c r="BB66" i="3"/>
  <c r="BB67" i="3"/>
  <c r="BB68" i="3"/>
  <c r="BB69" i="3"/>
  <c r="BB70" i="3"/>
  <c r="BB71" i="3"/>
  <c r="BB72" i="3"/>
  <c r="BB73" i="3"/>
  <c r="BB74" i="3"/>
  <c r="BB75" i="3"/>
  <c r="BB76" i="3"/>
  <c r="BB77" i="3"/>
  <c r="BB78" i="3"/>
  <c r="BB79" i="3"/>
  <c r="BB80" i="3"/>
  <c r="BB81" i="3"/>
  <c r="BB82" i="3"/>
  <c r="BB83" i="3"/>
  <c r="BB84" i="3"/>
  <c r="BB85" i="3"/>
  <c r="BB86" i="3"/>
  <c r="BB87" i="3"/>
  <c r="BB88" i="3"/>
  <c r="BB89" i="3"/>
  <c r="BB90" i="3"/>
  <c r="BB91" i="3"/>
  <c r="AZ5" i="3"/>
  <c r="AZ6" i="3"/>
  <c r="AZ7" i="3"/>
  <c r="AZ8" i="3"/>
  <c r="AZ9" i="3"/>
  <c r="AZ10" i="3"/>
  <c r="AZ11" i="3"/>
  <c r="AZ12" i="3"/>
  <c r="AZ13" i="3"/>
  <c r="AZ14" i="3"/>
  <c r="AZ15" i="3"/>
  <c r="AZ16" i="3"/>
  <c r="AZ17" i="3"/>
  <c r="AZ18" i="3"/>
  <c r="AZ19" i="3"/>
  <c r="AZ20" i="3"/>
  <c r="AZ21" i="3"/>
  <c r="AZ22" i="3"/>
  <c r="AZ23" i="3"/>
  <c r="AZ24" i="3"/>
  <c r="AZ25" i="3"/>
  <c r="AZ26" i="3"/>
  <c r="AZ27" i="3"/>
  <c r="AZ28" i="3"/>
  <c r="AZ29" i="3"/>
  <c r="AZ30" i="3"/>
  <c r="AZ31" i="3"/>
  <c r="AZ32" i="3"/>
  <c r="AZ33" i="3"/>
  <c r="AZ34" i="3"/>
  <c r="AZ35" i="3"/>
  <c r="AZ36" i="3"/>
  <c r="AZ37" i="3"/>
  <c r="AZ38" i="3"/>
  <c r="AZ39" i="3"/>
  <c r="AZ40" i="3"/>
  <c r="AZ41" i="3"/>
  <c r="AZ42" i="3"/>
  <c r="AZ43" i="3"/>
  <c r="AZ44" i="3"/>
  <c r="AZ45" i="3"/>
  <c r="AZ46" i="3"/>
  <c r="AZ47" i="3"/>
  <c r="AZ48" i="3"/>
  <c r="AZ49" i="3"/>
  <c r="AZ50" i="3"/>
  <c r="AZ51" i="3"/>
  <c r="AZ52" i="3"/>
  <c r="AZ53" i="3"/>
  <c r="AZ54" i="3"/>
  <c r="AZ55" i="3"/>
  <c r="AZ56" i="3"/>
  <c r="AZ57" i="3"/>
  <c r="AZ58" i="3"/>
  <c r="AZ59" i="3"/>
  <c r="AZ60" i="3"/>
  <c r="AZ61" i="3"/>
  <c r="AZ62" i="3"/>
  <c r="AZ63" i="3"/>
  <c r="AZ64" i="3"/>
  <c r="AZ65" i="3"/>
  <c r="AZ66" i="3"/>
  <c r="AZ67" i="3"/>
  <c r="AZ68" i="3"/>
  <c r="AZ69" i="3"/>
  <c r="AZ70" i="3"/>
  <c r="AZ71" i="3"/>
  <c r="AZ72" i="3"/>
  <c r="AZ73" i="3"/>
  <c r="AZ74" i="3"/>
  <c r="AZ75" i="3"/>
  <c r="AZ76" i="3"/>
  <c r="AZ77" i="3"/>
  <c r="AZ78" i="3"/>
  <c r="AZ79" i="3"/>
  <c r="AZ80" i="3"/>
  <c r="AZ81" i="3"/>
  <c r="AZ82" i="3"/>
  <c r="AZ83" i="3"/>
  <c r="AZ84" i="3"/>
  <c r="AZ85" i="3"/>
  <c r="AZ86" i="3"/>
  <c r="AZ87" i="3"/>
  <c r="AZ88" i="3"/>
  <c r="AZ89" i="3"/>
  <c r="AZ90" i="3"/>
  <c r="AZ91" i="3"/>
  <c r="AX5" i="3"/>
  <c r="AX6" i="3"/>
  <c r="AX7" i="3"/>
  <c r="AX8" i="3"/>
  <c r="AX9" i="3"/>
  <c r="AX10" i="3"/>
  <c r="AX11" i="3"/>
  <c r="AX12" i="3"/>
  <c r="AX13" i="3"/>
  <c r="AX14" i="3"/>
  <c r="AX15" i="3"/>
  <c r="AX16" i="3"/>
  <c r="AX17" i="3"/>
  <c r="AX18" i="3"/>
  <c r="AX19" i="3"/>
  <c r="AX20" i="3"/>
  <c r="AX21" i="3"/>
  <c r="AX22" i="3"/>
  <c r="AX23" i="3"/>
  <c r="AX24" i="3"/>
  <c r="AX25" i="3"/>
  <c r="AX26" i="3"/>
  <c r="AX27" i="3"/>
  <c r="AX28" i="3"/>
  <c r="AX29" i="3"/>
  <c r="AX30" i="3"/>
  <c r="AX31" i="3"/>
  <c r="AX32" i="3"/>
  <c r="AX33" i="3"/>
  <c r="AX34" i="3"/>
  <c r="AX35" i="3"/>
  <c r="AX36" i="3"/>
  <c r="AX37" i="3"/>
  <c r="AX38" i="3"/>
  <c r="AX39" i="3"/>
  <c r="AX40" i="3"/>
  <c r="AX41" i="3"/>
  <c r="AX42" i="3"/>
  <c r="AX43" i="3"/>
  <c r="AX44" i="3"/>
  <c r="AX45" i="3"/>
  <c r="AX46" i="3"/>
  <c r="AX47" i="3"/>
  <c r="AX48" i="3"/>
  <c r="AX49" i="3"/>
  <c r="AX50" i="3"/>
  <c r="AX51" i="3"/>
  <c r="AX52" i="3"/>
  <c r="AX53" i="3"/>
  <c r="AX54" i="3"/>
  <c r="AX55" i="3"/>
  <c r="AX56" i="3"/>
  <c r="AX57" i="3"/>
  <c r="AX58" i="3"/>
  <c r="AX59" i="3"/>
  <c r="AX60" i="3"/>
  <c r="AX61" i="3"/>
  <c r="AX62" i="3"/>
  <c r="AX63" i="3"/>
  <c r="AX64" i="3"/>
  <c r="AX65" i="3"/>
  <c r="AX66" i="3"/>
  <c r="AX67" i="3"/>
  <c r="AX68" i="3"/>
  <c r="AX69" i="3"/>
  <c r="AX70" i="3"/>
  <c r="AX71" i="3"/>
  <c r="AX72" i="3"/>
  <c r="AX73" i="3"/>
  <c r="AX74" i="3"/>
  <c r="AX75" i="3"/>
  <c r="AX76" i="3"/>
  <c r="AX77" i="3"/>
  <c r="AX78" i="3"/>
  <c r="AX79" i="3"/>
  <c r="AX80" i="3"/>
  <c r="AX81" i="3"/>
  <c r="AX82" i="3"/>
  <c r="AX83" i="3"/>
  <c r="AX84" i="3"/>
  <c r="AX85" i="3"/>
  <c r="AX86" i="3"/>
  <c r="AX87" i="3"/>
  <c r="AX88" i="3"/>
  <c r="AX89" i="3"/>
  <c r="AX90" i="3"/>
  <c r="AX91" i="3"/>
  <c r="AR5" i="3"/>
  <c r="AR6" i="3"/>
  <c r="AR7" i="3"/>
  <c r="AR8" i="3"/>
  <c r="AR9" i="3"/>
  <c r="AR10" i="3"/>
  <c r="AR11" i="3"/>
  <c r="AR12" i="3"/>
  <c r="AR13" i="3"/>
  <c r="AR14" i="3"/>
  <c r="AR15" i="3"/>
  <c r="AR16" i="3"/>
  <c r="AR17" i="3"/>
  <c r="AR18" i="3"/>
  <c r="AR19" i="3"/>
  <c r="AR20" i="3"/>
  <c r="AR21" i="3"/>
  <c r="AR22" i="3"/>
  <c r="AR23" i="3"/>
  <c r="AR24" i="3"/>
  <c r="AR25" i="3"/>
  <c r="AR26" i="3"/>
  <c r="AR27" i="3"/>
  <c r="AR28" i="3"/>
  <c r="AR29" i="3"/>
  <c r="AR30" i="3"/>
  <c r="AR31" i="3"/>
  <c r="AR32" i="3"/>
  <c r="AR33" i="3"/>
  <c r="AR34" i="3"/>
  <c r="AR35" i="3"/>
  <c r="AR36" i="3"/>
  <c r="AR37" i="3"/>
  <c r="AR38" i="3"/>
  <c r="AR39" i="3"/>
  <c r="AR40" i="3"/>
  <c r="AR41" i="3"/>
  <c r="AR42" i="3"/>
  <c r="AR43" i="3"/>
  <c r="AR44" i="3"/>
  <c r="AR45" i="3"/>
  <c r="AR46" i="3"/>
  <c r="AR47" i="3"/>
  <c r="AR48" i="3"/>
  <c r="AR49" i="3"/>
  <c r="AR50" i="3"/>
  <c r="AR51" i="3"/>
  <c r="AR52" i="3"/>
  <c r="AR53" i="3"/>
  <c r="AR54" i="3"/>
  <c r="AR55" i="3"/>
  <c r="AR56" i="3"/>
  <c r="AR57" i="3"/>
  <c r="AR58" i="3"/>
  <c r="AR59" i="3"/>
  <c r="AR60" i="3"/>
  <c r="AR61" i="3"/>
  <c r="AR62" i="3"/>
  <c r="AR63" i="3"/>
  <c r="AR64" i="3"/>
  <c r="AR65" i="3"/>
  <c r="AR66" i="3"/>
  <c r="AR67" i="3"/>
  <c r="AR68" i="3"/>
  <c r="AR69" i="3"/>
  <c r="AR70" i="3"/>
  <c r="AR71" i="3"/>
  <c r="AR72" i="3"/>
  <c r="AR73" i="3"/>
  <c r="AR74" i="3"/>
  <c r="AR75" i="3"/>
  <c r="AR76" i="3"/>
  <c r="AR77" i="3"/>
  <c r="AR78" i="3"/>
  <c r="AR79" i="3"/>
  <c r="AR80" i="3"/>
  <c r="AR81" i="3"/>
  <c r="AR82" i="3"/>
  <c r="AR83" i="3"/>
  <c r="AR84" i="3"/>
  <c r="AR85" i="3"/>
  <c r="AR86" i="3"/>
  <c r="AR87" i="3"/>
  <c r="AR88" i="3"/>
  <c r="AR89" i="3"/>
  <c r="AR90" i="3"/>
  <c r="AR91" i="3"/>
  <c r="AP5" i="3"/>
  <c r="AP7" i="3"/>
  <c r="AP8" i="3"/>
  <c r="AP9" i="3"/>
  <c r="AP10" i="3"/>
  <c r="AP11" i="3"/>
  <c r="AP12" i="3"/>
  <c r="AP13" i="3"/>
  <c r="AP14" i="3"/>
  <c r="AP15" i="3"/>
  <c r="AP16" i="3"/>
  <c r="AP17" i="3"/>
  <c r="AP18" i="3"/>
  <c r="AP19" i="3"/>
  <c r="AP20" i="3"/>
  <c r="AP21" i="3"/>
  <c r="AP22" i="3"/>
  <c r="AP23" i="3"/>
  <c r="AP24" i="3"/>
  <c r="AP25" i="3"/>
  <c r="AP26" i="3"/>
  <c r="AP27" i="3"/>
  <c r="AP28" i="3"/>
  <c r="AP29" i="3"/>
  <c r="AP30" i="3"/>
  <c r="AP31" i="3"/>
  <c r="AP32" i="3"/>
  <c r="AP33" i="3"/>
  <c r="AP34" i="3"/>
  <c r="AP35" i="3"/>
  <c r="AP36" i="3"/>
  <c r="AP37" i="3"/>
  <c r="AP38" i="3"/>
  <c r="AP39" i="3"/>
  <c r="AP40" i="3"/>
  <c r="AP41" i="3"/>
  <c r="AP42" i="3"/>
  <c r="AP43" i="3"/>
  <c r="AP44" i="3"/>
  <c r="AP45" i="3"/>
  <c r="AP46" i="3"/>
  <c r="AP47" i="3"/>
  <c r="AP48" i="3"/>
  <c r="AP49" i="3"/>
  <c r="AP50" i="3"/>
  <c r="AP51" i="3"/>
  <c r="AP52" i="3"/>
  <c r="AP53" i="3"/>
  <c r="AP54" i="3"/>
  <c r="AP55" i="3"/>
  <c r="AP56" i="3"/>
  <c r="AP57" i="3"/>
  <c r="AP58" i="3"/>
  <c r="AP59" i="3"/>
  <c r="AP60" i="3"/>
  <c r="AP61" i="3"/>
  <c r="AP62" i="3"/>
  <c r="AP63" i="3"/>
  <c r="AP64" i="3"/>
  <c r="AP65" i="3"/>
  <c r="AP66" i="3"/>
  <c r="AP67" i="3"/>
  <c r="AP68" i="3"/>
  <c r="AP69" i="3"/>
  <c r="AP70" i="3"/>
  <c r="AP71" i="3"/>
  <c r="AP72" i="3"/>
  <c r="AP73" i="3"/>
  <c r="AP74" i="3"/>
  <c r="AP75" i="3"/>
  <c r="AP76" i="3"/>
  <c r="AP77" i="3"/>
  <c r="AP78" i="3"/>
  <c r="AP79" i="3"/>
  <c r="AP80" i="3"/>
  <c r="AP81" i="3"/>
  <c r="AP82" i="3"/>
  <c r="AP83" i="3"/>
  <c r="AP84" i="3"/>
  <c r="AP85" i="3"/>
  <c r="AP86" i="3"/>
  <c r="AP87" i="3"/>
  <c r="AP88" i="3"/>
  <c r="AP89" i="3"/>
  <c r="AP90" i="3"/>
  <c r="AP91" i="3"/>
  <c r="H24" i="67"/>
  <c r="E36" i="67"/>
  <c r="AK5" i="3"/>
  <c r="AK6" i="3"/>
  <c r="AK7" i="3"/>
  <c r="AK8" i="3"/>
  <c r="AK9" i="3"/>
  <c r="AK10" i="3"/>
  <c r="AK11" i="3"/>
  <c r="AK12" i="3"/>
  <c r="AK13" i="3"/>
  <c r="AK14" i="3"/>
  <c r="AK15" i="3"/>
  <c r="AK16" i="3"/>
  <c r="AK17" i="3"/>
  <c r="AK18" i="3"/>
  <c r="AK19" i="3"/>
  <c r="AK20" i="3"/>
  <c r="AK21" i="3"/>
  <c r="AK22" i="3"/>
  <c r="AK23" i="3"/>
  <c r="AK24" i="3"/>
  <c r="AK25" i="3"/>
  <c r="AK26" i="3"/>
  <c r="AK27" i="3"/>
  <c r="AK28" i="3"/>
  <c r="AK29" i="3"/>
  <c r="AK30" i="3"/>
  <c r="AK31" i="3"/>
  <c r="AK32" i="3"/>
  <c r="AK33" i="3"/>
  <c r="AK34" i="3"/>
  <c r="AK35" i="3"/>
  <c r="AK36" i="3"/>
  <c r="AK37" i="3"/>
  <c r="AK38" i="3"/>
  <c r="AK39" i="3"/>
  <c r="AK40" i="3"/>
  <c r="AK41" i="3"/>
  <c r="AK42" i="3"/>
  <c r="AK43" i="3"/>
  <c r="AK44" i="3"/>
  <c r="AK45" i="3"/>
  <c r="AK46" i="3"/>
  <c r="AK47" i="3"/>
  <c r="AK48" i="3"/>
  <c r="AK49" i="3"/>
  <c r="AK50" i="3"/>
  <c r="AK51" i="3"/>
  <c r="AK52" i="3"/>
  <c r="AK53" i="3"/>
  <c r="AK54" i="3"/>
  <c r="AK55" i="3"/>
  <c r="AK56" i="3"/>
  <c r="AK57" i="3"/>
  <c r="AK58" i="3"/>
  <c r="AK59" i="3"/>
  <c r="AK60" i="3"/>
  <c r="AK61" i="3"/>
  <c r="AK62" i="3"/>
  <c r="AK63" i="3"/>
  <c r="AK64" i="3"/>
  <c r="AK65" i="3"/>
  <c r="AK66" i="3"/>
  <c r="AK67" i="3"/>
  <c r="AK68" i="3"/>
  <c r="AK69" i="3"/>
  <c r="AK70" i="3"/>
  <c r="AK71" i="3"/>
  <c r="AK72" i="3"/>
  <c r="AK73" i="3"/>
  <c r="AK74" i="3"/>
  <c r="AK75" i="3"/>
  <c r="AK76" i="3"/>
  <c r="AK77" i="3"/>
  <c r="AK78" i="3"/>
  <c r="AK79" i="3"/>
  <c r="AK80" i="3"/>
  <c r="AK81" i="3"/>
  <c r="AK82" i="3"/>
  <c r="AK83" i="3"/>
  <c r="AK84" i="3"/>
  <c r="AK85" i="3"/>
  <c r="AK86" i="3"/>
  <c r="AK87" i="3"/>
  <c r="AK88" i="3"/>
  <c r="AK89" i="3"/>
  <c r="AK90" i="3"/>
  <c r="AK91" i="3"/>
  <c r="E35" i="67"/>
  <c r="AI5" i="3"/>
  <c r="AI6" i="3"/>
  <c r="AI7" i="3"/>
  <c r="AI8" i="3"/>
  <c r="AI9" i="3"/>
  <c r="AI10" i="3"/>
  <c r="AI11" i="3"/>
  <c r="AI12" i="3"/>
  <c r="AI13" i="3"/>
  <c r="AI14" i="3"/>
  <c r="AI15" i="3"/>
  <c r="AI16" i="3"/>
  <c r="AI17" i="3"/>
  <c r="AI18" i="3"/>
  <c r="AI19" i="3"/>
  <c r="AI20" i="3"/>
  <c r="AI21" i="3"/>
  <c r="AI22" i="3"/>
  <c r="AI23" i="3"/>
  <c r="AI24" i="3"/>
  <c r="AI25" i="3"/>
  <c r="AI26" i="3"/>
  <c r="AI27" i="3"/>
  <c r="AI28" i="3"/>
  <c r="AI29" i="3"/>
  <c r="AI30" i="3"/>
  <c r="AI31" i="3"/>
  <c r="AI32" i="3"/>
  <c r="AI33" i="3"/>
  <c r="AI34" i="3"/>
  <c r="AI35" i="3"/>
  <c r="AI36" i="3"/>
  <c r="AI37" i="3"/>
  <c r="AI38" i="3"/>
  <c r="AI39" i="3"/>
  <c r="AI40" i="3"/>
  <c r="AI41" i="3"/>
  <c r="AI42" i="3"/>
  <c r="AI43" i="3"/>
  <c r="AI44" i="3"/>
  <c r="AI45" i="3"/>
  <c r="AI46" i="3"/>
  <c r="AI47" i="3"/>
  <c r="AI48" i="3"/>
  <c r="AI49" i="3"/>
  <c r="AI50" i="3"/>
  <c r="AI51" i="3"/>
  <c r="AI52" i="3"/>
  <c r="AI53" i="3"/>
  <c r="AI54" i="3"/>
  <c r="AI55" i="3"/>
  <c r="AI56" i="3"/>
  <c r="AI57" i="3"/>
  <c r="AI58" i="3"/>
  <c r="AI59" i="3"/>
  <c r="AI60" i="3"/>
  <c r="AI61" i="3"/>
  <c r="AI62" i="3"/>
  <c r="AI63" i="3"/>
  <c r="AI64" i="3"/>
  <c r="AI65" i="3"/>
  <c r="AI66" i="3"/>
  <c r="AI67" i="3"/>
  <c r="AI68" i="3"/>
  <c r="AI69" i="3"/>
  <c r="AI70" i="3"/>
  <c r="AI71" i="3"/>
  <c r="AI72" i="3"/>
  <c r="AI73" i="3"/>
  <c r="AI74" i="3"/>
  <c r="AI75" i="3"/>
  <c r="AI76" i="3"/>
  <c r="AI77" i="3"/>
  <c r="AI78" i="3"/>
  <c r="AI79" i="3"/>
  <c r="AI80" i="3"/>
  <c r="AI81" i="3"/>
  <c r="AI82" i="3"/>
  <c r="AI83" i="3"/>
  <c r="AI84" i="3"/>
  <c r="AI85" i="3"/>
  <c r="AI86" i="3"/>
  <c r="AI87" i="3"/>
  <c r="AI88" i="3"/>
  <c r="AI89" i="3"/>
  <c r="AI90" i="3"/>
  <c r="AI91" i="3"/>
  <c r="E34" i="67"/>
  <c r="AG5" i="3"/>
  <c r="AG6" i="3"/>
  <c r="AG7" i="3"/>
  <c r="AG8" i="3"/>
  <c r="AG9" i="3"/>
  <c r="AG10" i="3"/>
  <c r="AG11" i="3"/>
  <c r="AG12" i="3"/>
  <c r="AG13" i="3"/>
  <c r="AG14" i="3"/>
  <c r="AG15" i="3"/>
  <c r="AG16" i="3"/>
  <c r="AG17" i="3"/>
  <c r="AG18" i="3"/>
  <c r="AG19" i="3"/>
  <c r="AG20" i="3"/>
  <c r="AG21" i="3"/>
  <c r="AG22" i="3"/>
  <c r="AG23" i="3"/>
  <c r="AG24" i="3"/>
  <c r="AG25" i="3"/>
  <c r="AG26" i="3"/>
  <c r="AG27" i="3"/>
  <c r="AG28" i="3"/>
  <c r="AG29" i="3"/>
  <c r="AG30" i="3"/>
  <c r="AG31" i="3"/>
  <c r="AG32" i="3"/>
  <c r="AG33" i="3"/>
  <c r="AG34" i="3"/>
  <c r="AG35" i="3"/>
  <c r="AG36" i="3"/>
  <c r="AG37" i="3"/>
  <c r="AG38" i="3"/>
  <c r="AG39" i="3"/>
  <c r="AG40" i="3"/>
  <c r="AG41" i="3"/>
  <c r="AG42" i="3"/>
  <c r="AG43" i="3"/>
  <c r="AG44" i="3"/>
  <c r="AG45" i="3"/>
  <c r="AG46" i="3"/>
  <c r="AG47" i="3"/>
  <c r="AG48" i="3"/>
  <c r="AG49" i="3"/>
  <c r="AG50" i="3"/>
  <c r="AG51" i="3"/>
  <c r="AG52" i="3"/>
  <c r="AG53" i="3"/>
  <c r="AG54" i="3"/>
  <c r="AG55" i="3"/>
  <c r="AG56" i="3"/>
  <c r="AG57" i="3"/>
  <c r="AG58" i="3"/>
  <c r="AG59" i="3"/>
  <c r="AG60" i="3"/>
  <c r="AG61" i="3"/>
  <c r="AG62" i="3"/>
  <c r="AG63" i="3"/>
  <c r="AG64" i="3"/>
  <c r="AG65" i="3"/>
  <c r="AG66" i="3"/>
  <c r="AG67" i="3"/>
  <c r="AG68" i="3"/>
  <c r="AG69" i="3"/>
  <c r="AG70" i="3"/>
  <c r="AG71" i="3"/>
  <c r="AG72" i="3"/>
  <c r="AG73" i="3"/>
  <c r="AG74" i="3"/>
  <c r="AG75" i="3"/>
  <c r="AG76" i="3"/>
  <c r="AG77" i="3"/>
  <c r="AG78" i="3"/>
  <c r="AG79" i="3"/>
  <c r="AG80" i="3"/>
  <c r="AG81" i="3"/>
  <c r="AG82" i="3"/>
  <c r="AG83" i="3"/>
  <c r="AG84" i="3"/>
  <c r="AG85" i="3"/>
  <c r="AG86" i="3"/>
  <c r="AG87" i="3"/>
  <c r="AG88" i="3"/>
  <c r="AG89" i="3"/>
  <c r="AG90" i="3"/>
  <c r="AG91" i="3"/>
  <c r="E33" i="67"/>
  <c r="AE5" i="3"/>
  <c r="AE6" i="3"/>
  <c r="AE7" i="3"/>
  <c r="AE8" i="3"/>
  <c r="AE9" i="3"/>
  <c r="AE10" i="3"/>
  <c r="AE11" i="3"/>
  <c r="AE12" i="3"/>
  <c r="AE13" i="3"/>
  <c r="AE14" i="3"/>
  <c r="AE15" i="3"/>
  <c r="AE16" i="3"/>
  <c r="AE17" i="3"/>
  <c r="AE18" i="3"/>
  <c r="AE19" i="3"/>
  <c r="AE20" i="3"/>
  <c r="AE21" i="3"/>
  <c r="AE22" i="3"/>
  <c r="AE23" i="3"/>
  <c r="AE24" i="3"/>
  <c r="AE25" i="3"/>
  <c r="AE26" i="3"/>
  <c r="AE27" i="3"/>
  <c r="AE28" i="3"/>
  <c r="AE29" i="3"/>
  <c r="AE30" i="3"/>
  <c r="AE31" i="3"/>
  <c r="AE32" i="3"/>
  <c r="AE33" i="3"/>
  <c r="AE34" i="3"/>
  <c r="AE35" i="3"/>
  <c r="AE36" i="3"/>
  <c r="AE37" i="3"/>
  <c r="AE38" i="3"/>
  <c r="AE39" i="3"/>
  <c r="AE40" i="3"/>
  <c r="AE41" i="3"/>
  <c r="AE42" i="3"/>
  <c r="AE43" i="3"/>
  <c r="AE44" i="3"/>
  <c r="AE45" i="3"/>
  <c r="AE46" i="3"/>
  <c r="AE47" i="3"/>
  <c r="AE48" i="3"/>
  <c r="AE49" i="3"/>
  <c r="AE50" i="3"/>
  <c r="AE51" i="3"/>
  <c r="AE52" i="3"/>
  <c r="AE53" i="3"/>
  <c r="AE54" i="3"/>
  <c r="AE55" i="3"/>
  <c r="AE56" i="3"/>
  <c r="AE57" i="3"/>
  <c r="AE58" i="3"/>
  <c r="AE59" i="3"/>
  <c r="AE60" i="3"/>
  <c r="AE61" i="3"/>
  <c r="AE62" i="3"/>
  <c r="AE63" i="3"/>
  <c r="AE64" i="3"/>
  <c r="AE65" i="3"/>
  <c r="AE66" i="3"/>
  <c r="AE67" i="3"/>
  <c r="AE68" i="3"/>
  <c r="AE69" i="3"/>
  <c r="AE70" i="3"/>
  <c r="AE71" i="3"/>
  <c r="AE72" i="3"/>
  <c r="AE73" i="3"/>
  <c r="AE74" i="3"/>
  <c r="AE75" i="3"/>
  <c r="AE76" i="3"/>
  <c r="AE77" i="3"/>
  <c r="AE78" i="3"/>
  <c r="AE79" i="3"/>
  <c r="AE80" i="3"/>
  <c r="AE81" i="3"/>
  <c r="AE82" i="3"/>
  <c r="AE83" i="3"/>
  <c r="AE84" i="3"/>
  <c r="AE85" i="3"/>
  <c r="AE86" i="3"/>
  <c r="AE87" i="3"/>
  <c r="AE88" i="3"/>
  <c r="AE89" i="3"/>
  <c r="AE90" i="3"/>
  <c r="AE91" i="3"/>
  <c r="E32" i="67"/>
  <c r="AC5" i="3"/>
  <c r="AC6" i="3"/>
  <c r="AC7" i="3"/>
  <c r="AC8" i="3"/>
  <c r="AC9" i="3"/>
  <c r="AC10" i="3"/>
  <c r="AC11" i="3"/>
  <c r="AC12" i="3"/>
  <c r="AC13" i="3"/>
  <c r="AC14" i="3"/>
  <c r="AC15" i="3"/>
  <c r="AC16" i="3"/>
  <c r="AC17" i="3"/>
  <c r="AC18" i="3"/>
  <c r="AC19" i="3"/>
  <c r="AC20" i="3"/>
  <c r="AC21" i="3"/>
  <c r="AC22" i="3"/>
  <c r="AC23" i="3"/>
  <c r="AC24" i="3"/>
  <c r="AC25" i="3"/>
  <c r="AC26" i="3"/>
  <c r="AC27" i="3"/>
  <c r="AC28" i="3"/>
  <c r="AC29" i="3"/>
  <c r="AC30" i="3"/>
  <c r="AC31" i="3"/>
  <c r="AC32" i="3"/>
  <c r="AC33" i="3"/>
  <c r="AC34" i="3"/>
  <c r="AC35" i="3"/>
  <c r="AC36" i="3"/>
  <c r="AC37" i="3"/>
  <c r="AC38" i="3"/>
  <c r="AC39" i="3"/>
  <c r="AC40" i="3"/>
  <c r="AC41" i="3"/>
  <c r="AC42" i="3"/>
  <c r="AC43" i="3"/>
  <c r="AC44" i="3"/>
  <c r="AC45" i="3"/>
  <c r="AC46" i="3"/>
  <c r="AC47" i="3"/>
  <c r="AC48" i="3"/>
  <c r="AC49" i="3"/>
  <c r="AC50" i="3"/>
  <c r="AC51" i="3"/>
  <c r="AC52" i="3"/>
  <c r="AC53" i="3"/>
  <c r="AC54" i="3"/>
  <c r="AC55" i="3"/>
  <c r="AC56" i="3"/>
  <c r="AC57" i="3"/>
  <c r="AC58" i="3"/>
  <c r="AC59" i="3"/>
  <c r="AC60" i="3"/>
  <c r="AC61" i="3"/>
  <c r="AC62" i="3"/>
  <c r="AC63" i="3"/>
  <c r="AC64" i="3"/>
  <c r="AC65" i="3"/>
  <c r="AC66" i="3"/>
  <c r="AC67" i="3"/>
  <c r="AC68" i="3"/>
  <c r="AC69" i="3"/>
  <c r="AC70" i="3"/>
  <c r="AC71" i="3"/>
  <c r="AC72" i="3"/>
  <c r="AC73" i="3"/>
  <c r="AC74" i="3"/>
  <c r="AC75" i="3"/>
  <c r="AC76" i="3"/>
  <c r="AC77" i="3"/>
  <c r="AC78" i="3"/>
  <c r="AC79" i="3"/>
  <c r="AC80" i="3"/>
  <c r="AC81" i="3"/>
  <c r="AC82" i="3"/>
  <c r="AC83" i="3"/>
  <c r="AC84" i="3"/>
  <c r="AC85" i="3"/>
  <c r="AC86" i="3"/>
  <c r="AC87" i="3"/>
  <c r="AC88" i="3"/>
  <c r="AC89" i="3"/>
  <c r="AC90" i="3"/>
  <c r="AC91" i="3"/>
  <c r="E31" i="67"/>
  <c r="AA5" i="3"/>
  <c r="AA6" i="3"/>
  <c r="AA7" i="3"/>
  <c r="AA8" i="3"/>
  <c r="AA9" i="3"/>
  <c r="AA10" i="3"/>
  <c r="AA11" i="3"/>
  <c r="AA12" i="3"/>
  <c r="AA13" i="3"/>
  <c r="AA14" i="3"/>
  <c r="AA15" i="3"/>
  <c r="AA16" i="3"/>
  <c r="AA17" i="3"/>
  <c r="AA18" i="3"/>
  <c r="AA19" i="3"/>
  <c r="AA20" i="3"/>
  <c r="AA21" i="3"/>
  <c r="AA22" i="3"/>
  <c r="AA23" i="3"/>
  <c r="AA24" i="3"/>
  <c r="AA25" i="3"/>
  <c r="AA26" i="3"/>
  <c r="AA27" i="3"/>
  <c r="AA28" i="3"/>
  <c r="AA29" i="3"/>
  <c r="AA30" i="3"/>
  <c r="AA31" i="3"/>
  <c r="AA32" i="3"/>
  <c r="AA33" i="3"/>
  <c r="AA34" i="3"/>
  <c r="AA35" i="3"/>
  <c r="AA36" i="3"/>
  <c r="AA37" i="3"/>
  <c r="AA38" i="3"/>
  <c r="AA39" i="3"/>
  <c r="AA40" i="3"/>
  <c r="AA41" i="3"/>
  <c r="AA42" i="3"/>
  <c r="AA43" i="3"/>
  <c r="AA44" i="3"/>
  <c r="AA45" i="3"/>
  <c r="AA46" i="3"/>
  <c r="AA47" i="3"/>
  <c r="AA48" i="3"/>
  <c r="AA49" i="3"/>
  <c r="AA50" i="3"/>
  <c r="AA51" i="3"/>
  <c r="AA52" i="3"/>
  <c r="AA53" i="3"/>
  <c r="AA54" i="3"/>
  <c r="AA55" i="3"/>
  <c r="AA56" i="3"/>
  <c r="AA57" i="3"/>
  <c r="AA58" i="3"/>
  <c r="AA59" i="3"/>
  <c r="AA60" i="3"/>
  <c r="AA61" i="3"/>
  <c r="AA62" i="3"/>
  <c r="AA63" i="3"/>
  <c r="AA64" i="3"/>
  <c r="AA65" i="3"/>
  <c r="AA66" i="3"/>
  <c r="AA67" i="3"/>
  <c r="AA68" i="3"/>
  <c r="AA69" i="3"/>
  <c r="AA70" i="3"/>
  <c r="AA71" i="3"/>
  <c r="AA72" i="3"/>
  <c r="AA73" i="3"/>
  <c r="AA74" i="3"/>
  <c r="AA75" i="3"/>
  <c r="AA76" i="3"/>
  <c r="AA77" i="3"/>
  <c r="AA78" i="3"/>
  <c r="AA79" i="3"/>
  <c r="AA80" i="3"/>
  <c r="AA81" i="3"/>
  <c r="AA82" i="3"/>
  <c r="AA83" i="3"/>
  <c r="AA84" i="3"/>
  <c r="AA85" i="3"/>
  <c r="AA86" i="3"/>
  <c r="AA87" i="3"/>
  <c r="AA88" i="3"/>
  <c r="AA89" i="3"/>
  <c r="AA90" i="3"/>
  <c r="AA91" i="3"/>
  <c r="E30" i="67"/>
  <c r="Y5" i="3"/>
  <c r="Y6" i="3"/>
  <c r="Y7" i="3"/>
  <c r="Y8" i="3"/>
  <c r="Y9" i="3"/>
  <c r="Y10" i="3"/>
  <c r="Y11" i="3"/>
  <c r="Y12" i="3"/>
  <c r="Y13" i="3"/>
  <c r="Y14" i="3"/>
  <c r="Y15" i="3"/>
  <c r="Y16" i="3"/>
  <c r="Y17" i="3"/>
  <c r="Y18" i="3"/>
  <c r="Y19" i="3"/>
  <c r="Y20" i="3"/>
  <c r="Y21" i="3"/>
  <c r="Y22" i="3"/>
  <c r="Y23" i="3"/>
  <c r="Y24" i="3"/>
  <c r="Y25" i="3"/>
  <c r="Y26" i="3"/>
  <c r="Y27" i="3"/>
  <c r="Y28" i="3"/>
  <c r="Y29" i="3"/>
  <c r="Y30" i="3"/>
  <c r="Y31" i="3"/>
  <c r="Y32" i="3"/>
  <c r="Y33" i="3"/>
  <c r="Y34" i="3"/>
  <c r="Y35" i="3"/>
  <c r="Y36" i="3"/>
  <c r="Y37" i="3"/>
  <c r="Y38" i="3"/>
  <c r="Y39" i="3"/>
  <c r="Y40" i="3"/>
  <c r="Y41" i="3"/>
  <c r="Y42" i="3"/>
  <c r="Y43" i="3"/>
  <c r="Y44" i="3"/>
  <c r="Y45" i="3"/>
  <c r="Y46" i="3"/>
  <c r="Y47" i="3"/>
  <c r="Y48" i="3"/>
  <c r="Y49" i="3"/>
  <c r="Y50" i="3"/>
  <c r="Y51" i="3"/>
  <c r="Y52" i="3"/>
  <c r="Y53" i="3"/>
  <c r="Y54" i="3"/>
  <c r="Y55" i="3"/>
  <c r="Y56" i="3"/>
  <c r="Y57" i="3"/>
  <c r="Y58" i="3"/>
  <c r="Y59" i="3"/>
  <c r="Y60" i="3"/>
  <c r="Y61" i="3"/>
  <c r="Y62" i="3"/>
  <c r="Y63" i="3"/>
  <c r="Y64" i="3"/>
  <c r="Y65" i="3"/>
  <c r="Y66" i="3"/>
  <c r="Y67" i="3"/>
  <c r="Y68" i="3"/>
  <c r="Y69" i="3"/>
  <c r="Y70" i="3"/>
  <c r="Y71" i="3"/>
  <c r="Y72" i="3"/>
  <c r="Y73" i="3"/>
  <c r="Y74" i="3"/>
  <c r="Y75" i="3"/>
  <c r="Y76" i="3"/>
  <c r="Y77" i="3"/>
  <c r="Y78" i="3"/>
  <c r="Y79" i="3"/>
  <c r="Y80" i="3"/>
  <c r="Y81" i="3"/>
  <c r="Y82" i="3"/>
  <c r="Y83" i="3"/>
  <c r="Y84" i="3"/>
  <c r="Y85" i="3"/>
  <c r="Y86" i="3"/>
  <c r="Y87" i="3"/>
  <c r="Y88" i="3"/>
  <c r="Y89" i="3"/>
  <c r="Y90" i="3"/>
  <c r="Y91" i="3"/>
  <c r="W5" i="3"/>
  <c r="W6" i="3"/>
  <c r="W7" i="3"/>
  <c r="W8" i="3"/>
  <c r="W9" i="3"/>
  <c r="W10" i="3"/>
  <c r="W11" i="3"/>
  <c r="W12" i="3"/>
  <c r="W13" i="3"/>
  <c r="W14" i="3"/>
  <c r="W15" i="3"/>
  <c r="W16" i="3"/>
  <c r="W17" i="3"/>
  <c r="W18" i="3"/>
  <c r="W19" i="3"/>
  <c r="W20" i="3"/>
  <c r="W21" i="3"/>
  <c r="W22" i="3"/>
  <c r="W23" i="3"/>
  <c r="W24" i="3"/>
  <c r="W25" i="3"/>
  <c r="W26" i="3"/>
  <c r="W27" i="3"/>
  <c r="W28" i="3"/>
  <c r="W29" i="3"/>
  <c r="W30" i="3"/>
  <c r="W31" i="3"/>
  <c r="W32" i="3"/>
  <c r="W33" i="3"/>
  <c r="W34" i="3"/>
  <c r="W35" i="3"/>
  <c r="W36" i="3"/>
  <c r="W37" i="3"/>
  <c r="W38" i="3"/>
  <c r="W39" i="3"/>
  <c r="W40" i="3"/>
  <c r="W41" i="3"/>
  <c r="W42" i="3"/>
  <c r="W43" i="3"/>
  <c r="W44" i="3"/>
  <c r="W45" i="3"/>
  <c r="W46" i="3"/>
  <c r="W47" i="3"/>
  <c r="W48" i="3"/>
  <c r="W49" i="3"/>
  <c r="W50" i="3"/>
  <c r="W51" i="3"/>
  <c r="W52" i="3"/>
  <c r="W53" i="3"/>
  <c r="W54" i="3"/>
  <c r="W55" i="3"/>
  <c r="W56" i="3"/>
  <c r="W57" i="3"/>
  <c r="W58" i="3"/>
  <c r="W59" i="3"/>
  <c r="W60" i="3"/>
  <c r="W61" i="3"/>
  <c r="W62" i="3"/>
  <c r="W63" i="3"/>
  <c r="W64" i="3"/>
  <c r="W65" i="3"/>
  <c r="W66" i="3"/>
  <c r="W67" i="3"/>
  <c r="W68" i="3"/>
  <c r="W69" i="3"/>
  <c r="W70" i="3"/>
  <c r="W71" i="3"/>
  <c r="W72" i="3"/>
  <c r="W73" i="3"/>
  <c r="W74" i="3"/>
  <c r="W75" i="3"/>
  <c r="W76" i="3"/>
  <c r="W77" i="3"/>
  <c r="W78" i="3"/>
  <c r="W79" i="3"/>
  <c r="W80" i="3"/>
  <c r="W81" i="3"/>
  <c r="W82" i="3"/>
  <c r="W83" i="3"/>
  <c r="W84" i="3"/>
  <c r="W85" i="3"/>
  <c r="W86" i="3"/>
  <c r="W87" i="3"/>
  <c r="W88" i="3"/>
  <c r="W89" i="3"/>
  <c r="W90" i="3"/>
  <c r="W91" i="3"/>
  <c r="E28" i="67"/>
  <c r="U5" i="3"/>
  <c r="U6" i="3"/>
  <c r="U7" i="3"/>
  <c r="U8" i="3"/>
  <c r="U9" i="3"/>
  <c r="U10" i="3"/>
  <c r="U11" i="3"/>
  <c r="U12" i="3"/>
  <c r="U13" i="3"/>
  <c r="U14" i="3"/>
  <c r="U15" i="3"/>
  <c r="U16" i="3"/>
  <c r="U17" i="3"/>
  <c r="U18" i="3"/>
  <c r="U19" i="3"/>
  <c r="U20" i="3"/>
  <c r="U21" i="3"/>
  <c r="U22" i="3"/>
  <c r="U23" i="3"/>
  <c r="U24" i="3"/>
  <c r="U25" i="3"/>
  <c r="U26" i="3"/>
  <c r="U27" i="3"/>
  <c r="U28" i="3"/>
  <c r="U29" i="3"/>
  <c r="U30" i="3"/>
  <c r="U31" i="3"/>
  <c r="U32" i="3"/>
  <c r="U33" i="3"/>
  <c r="U34" i="3"/>
  <c r="U35" i="3"/>
  <c r="U36" i="3"/>
  <c r="U37" i="3"/>
  <c r="U38" i="3"/>
  <c r="U39" i="3"/>
  <c r="U40" i="3"/>
  <c r="U41" i="3"/>
  <c r="U42" i="3"/>
  <c r="U43" i="3"/>
  <c r="U44" i="3"/>
  <c r="U45" i="3"/>
  <c r="U46" i="3"/>
  <c r="U47" i="3"/>
  <c r="U48" i="3"/>
  <c r="U49" i="3"/>
  <c r="U50" i="3"/>
  <c r="U51" i="3"/>
  <c r="U52" i="3"/>
  <c r="U53" i="3"/>
  <c r="U54" i="3"/>
  <c r="U55" i="3"/>
  <c r="U56" i="3"/>
  <c r="U57" i="3"/>
  <c r="U58" i="3"/>
  <c r="U59" i="3"/>
  <c r="U60" i="3"/>
  <c r="U61" i="3"/>
  <c r="U62" i="3"/>
  <c r="U63" i="3"/>
  <c r="U64" i="3"/>
  <c r="U65" i="3"/>
  <c r="U66" i="3"/>
  <c r="U67" i="3"/>
  <c r="U68" i="3"/>
  <c r="U69" i="3"/>
  <c r="U70" i="3"/>
  <c r="U71" i="3"/>
  <c r="U72" i="3"/>
  <c r="U73" i="3"/>
  <c r="U74" i="3"/>
  <c r="U75" i="3"/>
  <c r="U76" i="3"/>
  <c r="U77" i="3"/>
  <c r="U78" i="3"/>
  <c r="U79" i="3"/>
  <c r="U80" i="3"/>
  <c r="U81" i="3"/>
  <c r="U82" i="3"/>
  <c r="U83" i="3"/>
  <c r="U84" i="3"/>
  <c r="U85" i="3"/>
  <c r="U86" i="3"/>
  <c r="U87" i="3"/>
  <c r="U88" i="3"/>
  <c r="U89" i="3"/>
  <c r="U90" i="3"/>
  <c r="U91" i="3"/>
  <c r="E27" i="67"/>
  <c r="S5" i="3"/>
  <c r="S6" i="3"/>
  <c r="S7" i="3"/>
  <c r="S8" i="3"/>
  <c r="S9" i="3"/>
  <c r="S10" i="3"/>
  <c r="S11" i="3"/>
  <c r="S12" i="3"/>
  <c r="S13" i="3"/>
  <c r="S14" i="3"/>
  <c r="S15" i="3"/>
  <c r="S16" i="3"/>
  <c r="S17" i="3"/>
  <c r="S18" i="3"/>
  <c r="S19" i="3"/>
  <c r="S20" i="3"/>
  <c r="S21" i="3"/>
  <c r="S22" i="3"/>
  <c r="S23" i="3"/>
  <c r="S24" i="3"/>
  <c r="S25" i="3"/>
  <c r="S26" i="3"/>
  <c r="S27" i="3"/>
  <c r="S28" i="3"/>
  <c r="S29" i="3"/>
  <c r="S30" i="3"/>
  <c r="S31" i="3"/>
  <c r="S32" i="3"/>
  <c r="S33" i="3"/>
  <c r="S34" i="3"/>
  <c r="S35" i="3"/>
  <c r="S36" i="3"/>
  <c r="S37" i="3"/>
  <c r="S38" i="3"/>
  <c r="S39" i="3"/>
  <c r="S40" i="3"/>
  <c r="S41" i="3"/>
  <c r="S42" i="3"/>
  <c r="S43" i="3"/>
  <c r="S44" i="3"/>
  <c r="S45" i="3"/>
  <c r="S46" i="3"/>
  <c r="S47" i="3"/>
  <c r="S48" i="3"/>
  <c r="S49" i="3"/>
  <c r="S50" i="3"/>
  <c r="S51" i="3"/>
  <c r="S52" i="3"/>
  <c r="S53" i="3"/>
  <c r="S54" i="3"/>
  <c r="S55" i="3"/>
  <c r="S56" i="3"/>
  <c r="S57" i="3"/>
  <c r="S58" i="3"/>
  <c r="S59" i="3"/>
  <c r="S60" i="3"/>
  <c r="S61" i="3"/>
  <c r="S62" i="3"/>
  <c r="S63" i="3"/>
  <c r="S64" i="3"/>
  <c r="S65" i="3"/>
  <c r="S66" i="3"/>
  <c r="S67" i="3"/>
  <c r="S68" i="3"/>
  <c r="S69" i="3"/>
  <c r="S70" i="3"/>
  <c r="S71" i="3"/>
  <c r="S72" i="3"/>
  <c r="S73" i="3"/>
  <c r="S74" i="3"/>
  <c r="S75" i="3"/>
  <c r="S76" i="3"/>
  <c r="S77" i="3"/>
  <c r="S78" i="3"/>
  <c r="S79" i="3"/>
  <c r="S80" i="3"/>
  <c r="S81" i="3"/>
  <c r="S82" i="3"/>
  <c r="S83" i="3"/>
  <c r="S84" i="3"/>
  <c r="S85" i="3"/>
  <c r="S86" i="3"/>
  <c r="S87" i="3"/>
  <c r="S88" i="3"/>
  <c r="S89" i="3"/>
  <c r="S90" i="3"/>
  <c r="S91" i="3"/>
  <c r="E26" i="67"/>
  <c r="Q5" i="3"/>
  <c r="Q6" i="3"/>
  <c r="Q7" i="3"/>
  <c r="Q8" i="3"/>
  <c r="Q9" i="3"/>
  <c r="Q10" i="3"/>
  <c r="Q11" i="3"/>
  <c r="Q12" i="3"/>
  <c r="Q13" i="3"/>
  <c r="Q14" i="3"/>
  <c r="Q15" i="3"/>
  <c r="Q16" i="3"/>
  <c r="Q17" i="3"/>
  <c r="Q18" i="3"/>
  <c r="Q19" i="3"/>
  <c r="Q20" i="3"/>
  <c r="Q21" i="3"/>
  <c r="Q22" i="3"/>
  <c r="Q23" i="3"/>
  <c r="Q24" i="3"/>
  <c r="Q25" i="3"/>
  <c r="Q26" i="3"/>
  <c r="Q27" i="3"/>
  <c r="Q28" i="3"/>
  <c r="Q29" i="3"/>
  <c r="Q30" i="3"/>
  <c r="Q31" i="3"/>
  <c r="Q32" i="3"/>
  <c r="Q33" i="3"/>
  <c r="Q34" i="3"/>
  <c r="Q35" i="3"/>
  <c r="Q36" i="3"/>
  <c r="Q37" i="3"/>
  <c r="Q38" i="3"/>
  <c r="Q39" i="3"/>
  <c r="Q40" i="3"/>
  <c r="Q41" i="3"/>
  <c r="Q42" i="3"/>
  <c r="Q43" i="3"/>
  <c r="Q44" i="3"/>
  <c r="Q45" i="3"/>
  <c r="Q46" i="3"/>
  <c r="Q47" i="3"/>
  <c r="Q48" i="3"/>
  <c r="Q49" i="3"/>
  <c r="Q50" i="3"/>
  <c r="Q51" i="3"/>
  <c r="Q52" i="3"/>
  <c r="Q53" i="3"/>
  <c r="Q54" i="3"/>
  <c r="Q55" i="3"/>
  <c r="Q56" i="3"/>
  <c r="Q57" i="3"/>
  <c r="Q58" i="3"/>
  <c r="Q59" i="3"/>
  <c r="Q60" i="3"/>
  <c r="Q61" i="3"/>
  <c r="Q62" i="3"/>
  <c r="Q63" i="3"/>
  <c r="Q64" i="3"/>
  <c r="Q65" i="3"/>
  <c r="Q66" i="3"/>
  <c r="Q67" i="3"/>
  <c r="Q68" i="3"/>
  <c r="Q69" i="3"/>
  <c r="Q70" i="3"/>
  <c r="Q71" i="3"/>
  <c r="Q72" i="3"/>
  <c r="Q73" i="3"/>
  <c r="Q74" i="3"/>
  <c r="Q75" i="3"/>
  <c r="Q76" i="3"/>
  <c r="Q77" i="3"/>
  <c r="Q78" i="3"/>
  <c r="Q79" i="3"/>
  <c r="Q80" i="3"/>
  <c r="Q81" i="3"/>
  <c r="Q82" i="3"/>
  <c r="Q83" i="3"/>
  <c r="Q84" i="3"/>
  <c r="Q85" i="3"/>
  <c r="Q86" i="3"/>
  <c r="Q87" i="3"/>
  <c r="Q88" i="3"/>
  <c r="Q89" i="3"/>
  <c r="Q90" i="3"/>
  <c r="Q91" i="3"/>
  <c r="E25" i="67"/>
  <c r="O5" i="3"/>
  <c r="O6" i="3"/>
  <c r="O7" i="3"/>
  <c r="O8" i="3"/>
  <c r="O9" i="3"/>
  <c r="O10" i="3"/>
  <c r="O11" i="3"/>
  <c r="O12" i="3"/>
  <c r="O13" i="3"/>
  <c r="O14" i="3"/>
  <c r="O15" i="3"/>
  <c r="O16" i="3"/>
  <c r="O17" i="3"/>
  <c r="O18" i="3"/>
  <c r="O19" i="3"/>
  <c r="O20" i="3"/>
  <c r="O21" i="3"/>
  <c r="O22" i="3"/>
  <c r="O23" i="3"/>
  <c r="O24" i="3"/>
  <c r="O25" i="3"/>
  <c r="O26" i="3"/>
  <c r="O27" i="3"/>
  <c r="O28" i="3"/>
  <c r="O29" i="3"/>
  <c r="O30" i="3"/>
  <c r="O31" i="3"/>
  <c r="O32" i="3"/>
  <c r="O33" i="3"/>
  <c r="O34" i="3"/>
  <c r="O35" i="3"/>
  <c r="O36" i="3"/>
  <c r="O37" i="3"/>
  <c r="O38" i="3"/>
  <c r="O39" i="3"/>
  <c r="O40" i="3"/>
  <c r="O41" i="3"/>
  <c r="O42" i="3"/>
  <c r="O43" i="3"/>
  <c r="O44" i="3"/>
  <c r="O45" i="3"/>
  <c r="O46" i="3"/>
  <c r="O47" i="3"/>
  <c r="O48" i="3"/>
  <c r="O49" i="3"/>
  <c r="O50" i="3"/>
  <c r="O51" i="3"/>
  <c r="O52" i="3"/>
  <c r="O53" i="3"/>
  <c r="O54" i="3"/>
  <c r="O55" i="3"/>
  <c r="O56" i="3"/>
  <c r="O57" i="3"/>
  <c r="O58" i="3"/>
  <c r="O59" i="3"/>
  <c r="O60" i="3"/>
  <c r="O61" i="3"/>
  <c r="O62" i="3"/>
  <c r="O63" i="3"/>
  <c r="O64" i="3"/>
  <c r="O65" i="3"/>
  <c r="O66" i="3"/>
  <c r="O67" i="3"/>
  <c r="O68" i="3"/>
  <c r="O69" i="3"/>
  <c r="O70" i="3"/>
  <c r="O71" i="3"/>
  <c r="O72" i="3"/>
  <c r="O73" i="3"/>
  <c r="O74" i="3"/>
  <c r="O75" i="3"/>
  <c r="O76" i="3"/>
  <c r="O77" i="3"/>
  <c r="O78" i="3"/>
  <c r="O79" i="3"/>
  <c r="O80" i="3"/>
  <c r="O81" i="3"/>
  <c r="O82" i="3"/>
  <c r="O83" i="3"/>
  <c r="O84" i="3"/>
  <c r="O85" i="3"/>
  <c r="O86" i="3"/>
  <c r="O87" i="3"/>
  <c r="O88" i="3"/>
  <c r="O89" i="3"/>
  <c r="O90" i="3"/>
  <c r="O91" i="3"/>
  <c r="E24" i="67"/>
  <c r="M5" i="3"/>
  <c r="M6" i="3"/>
  <c r="M7" i="3"/>
  <c r="M8" i="3"/>
  <c r="M9" i="3"/>
  <c r="M10" i="3"/>
  <c r="M11" i="3"/>
  <c r="M12" i="3"/>
  <c r="M13" i="3"/>
  <c r="M14" i="3"/>
  <c r="M15" i="3"/>
  <c r="M16" i="3"/>
  <c r="M17" i="3"/>
  <c r="M18" i="3"/>
  <c r="M19" i="3"/>
  <c r="M20" i="3"/>
  <c r="M21" i="3"/>
  <c r="M22" i="3"/>
  <c r="M23" i="3"/>
  <c r="M24" i="3"/>
  <c r="M25" i="3"/>
  <c r="M26" i="3"/>
  <c r="M27" i="3"/>
  <c r="M28" i="3"/>
  <c r="M29" i="3"/>
  <c r="M30" i="3"/>
  <c r="M31" i="3"/>
  <c r="M32" i="3"/>
  <c r="M33" i="3"/>
  <c r="M34" i="3"/>
  <c r="M35" i="3"/>
  <c r="M36" i="3"/>
  <c r="M37" i="3"/>
  <c r="M38" i="3"/>
  <c r="M39" i="3"/>
  <c r="M40" i="3"/>
  <c r="M41" i="3"/>
  <c r="M42" i="3"/>
  <c r="M43" i="3"/>
  <c r="M44" i="3"/>
  <c r="M45" i="3"/>
  <c r="M46" i="3"/>
  <c r="M47" i="3"/>
  <c r="M48" i="3"/>
  <c r="M49" i="3"/>
  <c r="M50" i="3"/>
  <c r="M51" i="3"/>
  <c r="M52" i="3"/>
  <c r="M53" i="3"/>
  <c r="M54" i="3"/>
  <c r="M55" i="3"/>
  <c r="M56" i="3"/>
  <c r="M57" i="3"/>
  <c r="M58" i="3"/>
  <c r="M59" i="3"/>
  <c r="M60" i="3"/>
  <c r="M61" i="3"/>
  <c r="M62" i="3"/>
  <c r="M63" i="3"/>
  <c r="M64" i="3"/>
  <c r="M65" i="3"/>
  <c r="M66" i="3"/>
  <c r="M67" i="3"/>
  <c r="M68" i="3"/>
  <c r="M69" i="3"/>
  <c r="M70" i="3"/>
  <c r="M71" i="3"/>
  <c r="M72" i="3"/>
  <c r="M73" i="3"/>
  <c r="M74" i="3"/>
  <c r="M75" i="3"/>
  <c r="M76" i="3"/>
  <c r="M77" i="3"/>
  <c r="M78" i="3"/>
  <c r="M79" i="3"/>
  <c r="M80" i="3"/>
  <c r="M81" i="3"/>
  <c r="M82" i="3"/>
  <c r="M83" i="3"/>
  <c r="M84" i="3"/>
  <c r="M85" i="3"/>
  <c r="M86" i="3"/>
  <c r="M87" i="3"/>
  <c r="M88" i="3"/>
  <c r="M89" i="3"/>
  <c r="M90" i="3"/>
  <c r="M91" i="3"/>
  <c r="E23" i="67"/>
  <c r="K6" i="3"/>
  <c r="K7" i="3"/>
  <c r="K8" i="3"/>
  <c r="K9" i="3"/>
  <c r="K10" i="3"/>
  <c r="K11" i="3"/>
  <c r="K12" i="3"/>
  <c r="K13" i="3"/>
  <c r="K14" i="3"/>
  <c r="K15" i="3"/>
  <c r="K16" i="3"/>
  <c r="K17" i="3"/>
  <c r="K18" i="3"/>
  <c r="K19" i="3"/>
  <c r="K20" i="3"/>
  <c r="K21" i="3"/>
  <c r="K22" i="3"/>
  <c r="K23" i="3"/>
  <c r="K24" i="3"/>
  <c r="K25" i="3"/>
  <c r="K26" i="3"/>
  <c r="K27" i="3"/>
  <c r="K28" i="3"/>
  <c r="K29" i="3"/>
  <c r="K30" i="3"/>
  <c r="K31" i="3"/>
  <c r="K32" i="3"/>
  <c r="K33" i="3"/>
  <c r="K34" i="3"/>
  <c r="K35" i="3"/>
  <c r="K36" i="3"/>
  <c r="K37" i="3"/>
  <c r="K38" i="3"/>
  <c r="K39" i="3"/>
  <c r="K40" i="3"/>
  <c r="K41" i="3"/>
  <c r="K42" i="3"/>
  <c r="K43" i="3"/>
  <c r="K44" i="3"/>
  <c r="K45" i="3"/>
  <c r="K46" i="3"/>
  <c r="K47" i="3"/>
  <c r="K48" i="3"/>
  <c r="K49" i="3"/>
  <c r="K50" i="3"/>
  <c r="K51" i="3"/>
  <c r="K52" i="3"/>
  <c r="K53" i="3"/>
  <c r="K54" i="3"/>
  <c r="K55" i="3"/>
  <c r="K56" i="3"/>
  <c r="K57" i="3"/>
  <c r="K58" i="3"/>
  <c r="K59" i="3"/>
  <c r="K60" i="3"/>
  <c r="K61" i="3"/>
  <c r="K62" i="3"/>
  <c r="K63" i="3"/>
  <c r="K64" i="3"/>
  <c r="K65" i="3"/>
  <c r="K66" i="3"/>
  <c r="K67" i="3"/>
  <c r="K68" i="3"/>
  <c r="K69" i="3"/>
  <c r="K70" i="3"/>
  <c r="K71" i="3"/>
  <c r="K72" i="3"/>
  <c r="K73" i="3"/>
  <c r="K74" i="3"/>
  <c r="K75" i="3"/>
  <c r="K76" i="3"/>
  <c r="K77" i="3"/>
  <c r="K78" i="3"/>
  <c r="K79" i="3"/>
  <c r="K80" i="3"/>
  <c r="K81" i="3"/>
  <c r="K82" i="3"/>
  <c r="K83" i="3"/>
  <c r="K84" i="3"/>
  <c r="K85" i="3"/>
  <c r="K86" i="3"/>
  <c r="K87" i="3"/>
  <c r="K88" i="3"/>
  <c r="K89" i="3"/>
  <c r="K90" i="3"/>
  <c r="K91" i="3"/>
  <c r="K42" i="138" l="1"/>
  <c r="F33" i="138"/>
  <c r="F27" i="138"/>
  <c r="F29" i="138"/>
  <c r="F31" i="138"/>
  <c r="K32" i="138"/>
  <c r="K34" i="138"/>
  <c r="K36" i="138"/>
  <c r="K38" i="138"/>
  <c r="K30" i="138"/>
  <c r="K26" i="138"/>
  <c r="K27" i="138"/>
  <c r="H22" i="67"/>
  <c r="C26" i="138"/>
  <c r="F32" i="138"/>
  <c r="H23" i="67"/>
  <c r="C27" i="138"/>
  <c r="K41" i="138"/>
  <c r="F26" i="138"/>
  <c r="F28" i="138"/>
  <c r="F30" i="138"/>
  <c r="K29" i="138"/>
  <c r="K31" i="138"/>
  <c r="K33" i="138"/>
  <c r="K35" i="138"/>
  <c r="K37" i="138"/>
  <c r="K39" i="138"/>
  <c r="K28" i="138"/>
</calcChain>
</file>

<file path=xl/sharedStrings.xml><?xml version="1.0" encoding="utf-8"?>
<sst xmlns="http://schemas.openxmlformats.org/spreadsheetml/2006/main" count="640" uniqueCount="369">
  <si>
    <t>Student Name</t>
  </si>
  <si>
    <t>Concepts About 
Print (14)</t>
  </si>
  <si>
    <t>Letter Identification (52)</t>
  </si>
  <si>
    <t>Score</t>
  </si>
  <si>
    <t xml:space="preserve">Percentage </t>
  </si>
  <si>
    <t>Focus Area #1</t>
  </si>
  <si>
    <t>Focus Area #2</t>
  </si>
  <si>
    <t>EMERGENT</t>
  </si>
  <si>
    <t>TRANSITIONAL</t>
  </si>
  <si>
    <t>Phoneme Awareness 
(42)</t>
  </si>
  <si>
    <t>Letter Sounds 
(26)</t>
  </si>
  <si>
    <t>Literacy Level</t>
  </si>
  <si>
    <t>CONVENTIONAL</t>
  </si>
  <si>
    <t>Column1</t>
  </si>
  <si>
    <t>Column2</t>
  </si>
  <si>
    <t>Column3</t>
  </si>
  <si>
    <t>Column4</t>
  </si>
  <si>
    <t>Column5</t>
  </si>
  <si>
    <t>Column6</t>
  </si>
  <si>
    <t>Column7</t>
  </si>
  <si>
    <t>Column8</t>
  </si>
  <si>
    <t>Column9</t>
  </si>
  <si>
    <t>Column10</t>
  </si>
  <si>
    <t>Column11</t>
  </si>
  <si>
    <t>Column12</t>
  </si>
  <si>
    <t>Column13</t>
  </si>
  <si>
    <t>Column14</t>
  </si>
  <si>
    <t>Column15</t>
  </si>
  <si>
    <t>Column16</t>
  </si>
  <si>
    <t>Column17</t>
  </si>
  <si>
    <t>Column18</t>
  </si>
  <si>
    <t>Column19</t>
  </si>
  <si>
    <t>Column20</t>
  </si>
  <si>
    <t>Column21</t>
  </si>
  <si>
    <t>Column22</t>
  </si>
  <si>
    <t>Column23</t>
  </si>
  <si>
    <t>Column24</t>
  </si>
  <si>
    <t>Column25</t>
  </si>
  <si>
    <t>Column26</t>
  </si>
  <si>
    <t>Column27</t>
  </si>
  <si>
    <t>Column28</t>
  </si>
  <si>
    <t>Column29</t>
  </si>
  <si>
    <t>Column30</t>
  </si>
  <si>
    <t>Column31</t>
  </si>
  <si>
    <t>Column32</t>
  </si>
  <si>
    <t>Column33</t>
  </si>
  <si>
    <t>Column34</t>
  </si>
  <si>
    <t>Column35</t>
  </si>
  <si>
    <t>Column36</t>
  </si>
  <si>
    <t>Comprehension
(10)</t>
  </si>
  <si>
    <t xml:space="preserve">Word Identification
(Grade level equivalency) </t>
  </si>
  <si>
    <t>Reading Comprehension
(Grade level equivalency)</t>
  </si>
  <si>
    <t>Listening Comprehension
(Grade level equivalency)</t>
  </si>
  <si>
    <t>DATE</t>
  </si>
  <si>
    <t>Grade</t>
  </si>
  <si>
    <t>Class</t>
  </si>
  <si>
    <t xml:space="preserve">Teacher </t>
  </si>
  <si>
    <t>Voice</t>
  </si>
  <si>
    <t>Pencil</t>
  </si>
  <si>
    <t>Emergent</t>
  </si>
  <si>
    <t>Transitional</t>
  </si>
  <si>
    <t xml:space="preserve">Letter Sounds </t>
  </si>
  <si>
    <t>Concept of Word (16)</t>
  </si>
  <si>
    <t>Rhyme Identity (10)</t>
  </si>
  <si>
    <t>Phoneme Matching (10)</t>
  </si>
  <si>
    <t>Decodable Words (10)</t>
  </si>
  <si>
    <t>Conventional</t>
  </si>
  <si>
    <t xml:space="preserve">Comprehension </t>
  </si>
  <si>
    <t>Grade Equivalency</t>
  </si>
  <si>
    <t>Focus - Emergent</t>
  </si>
  <si>
    <t>Focus - Transitional</t>
  </si>
  <si>
    <t>Focus - Conventional</t>
  </si>
  <si>
    <t>Teacher</t>
  </si>
  <si>
    <t>Pencil #1</t>
  </si>
  <si>
    <t>Pencil #2</t>
  </si>
  <si>
    <t>SCORE</t>
  </si>
  <si>
    <t>PERCENTAGE</t>
  </si>
  <si>
    <t>Return to Student Data Sheet</t>
  </si>
  <si>
    <t>Speech</t>
  </si>
  <si>
    <t>PODD 9 PAVS Early Functions</t>
  </si>
  <si>
    <t>PODD 9 PAVS Expanded Functions</t>
  </si>
  <si>
    <t>PODD 12 PAVS Early Functions</t>
  </si>
  <si>
    <t>PODD 12 PAVS Expanded Functions</t>
  </si>
  <si>
    <t>PODD 16 Direct PAVS Combination</t>
  </si>
  <si>
    <t>PODD 16 Eye Gaze PAVS Combination</t>
  </si>
  <si>
    <t>PODD 20 PAVS Expanded Functions</t>
  </si>
  <si>
    <t>PODD 40 Colour Coded Key Word</t>
  </si>
  <si>
    <t>PODD 48 Colour Coded Key Word</t>
  </si>
  <si>
    <t>PODD 64 Colour Coded Expanded Key Word</t>
  </si>
  <si>
    <t>PODD 80 Coded Expanded Key Word</t>
  </si>
  <si>
    <t>PODD 100+ Coded Complex Syntax</t>
  </si>
  <si>
    <t>PODD 9 Eye Gaze Early Functions</t>
  </si>
  <si>
    <t>PODD 9 Eye Gaze Expanded Functions</t>
  </si>
  <si>
    <t>PODD 36 PAVS Key Word</t>
  </si>
  <si>
    <t>PODD 40 PAVS Key Word</t>
  </si>
  <si>
    <t>PODD 48 PAVS Key Word</t>
  </si>
  <si>
    <t>PODD 64 PAVS Expanded Key Word</t>
  </si>
  <si>
    <t>PODD 80 PAVS Expanded Key Word</t>
  </si>
  <si>
    <t>PODD 100+ PAVS Complex Syntax</t>
  </si>
  <si>
    <t>PODD 9 Per Page Early Functions</t>
  </si>
  <si>
    <t>PODD 9 Per Page Expanded Functions</t>
  </si>
  <si>
    <t>The Grid PODD 60</t>
  </si>
  <si>
    <t>The Grid PODD 15</t>
  </si>
  <si>
    <t>TD Snap PODD 60</t>
  </si>
  <si>
    <t>TD Snap PODD 15</t>
  </si>
  <si>
    <t>Other</t>
  </si>
  <si>
    <t>Pens and pencils with handwriting</t>
  </si>
  <si>
    <t>Standard QWERTY keyboard</t>
  </si>
  <si>
    <t>Big keys keyboard</t>
  </si>
  <si>
    <t>Large key label keyboard</t>
  </si>
  <si>
    <t>QWERTY low tech</t>
  </si>
  <si>
    <t>Superkeys low tech</t>
  </si>
  <si>
    <t>Blue and white squares with menu UC</t>
  </si>
  <si>
    <t>Blue and white squares with wings UC</t>
  </si>
  <si>
    <t>Blue and white squares with menu LC</t>
  </si>
  <si>
    <t>Blue and white squares with wings LC</t>
  </si>
  <si>
    <t>Four per page with gaps LC</t>
  </si>
  <si>
    <t>Four square LC &amp; UC</t>
  </si>
  <si>
    <t>3 letter high contrast UC yellow</t>
  </si>
  <si>
    <t>3 letter high contrast UC white</t>
  </si>
  <si>
    <t>3 letter high contrast UC green</t>
  </si>
  <si>
    <t>3 letter high contrast UC pink</t>
  </si>
  <si>
    <t>3 letter high contrast LC pink</t>
  </si>
  <si>
    <t>Blue and white squares out of alphabetic order with menu LC</t>
  </si>
  <si>
    <t>Blue and white squares out of alphabetic order with wings LC</t>
  </si>
  <si>
    <t>Eye gaze simple UC</t>
  </si>
  <si>
    <t>Combination access with menu LC</t>
  </si>
  <si>
    <t>4 letter PAS regular contrast small LC</t>
  </si>
  <si>
    <t>4 letter PAS regular contrast LC</t>
  </si>
  <si>
    <t>4 letter PAS regular contrast UC</t>
  </si>
  <si>
    <t>Glow letters PAS LC</t>
  </si>
  <si>
    <t>Glow letters PAS UC</t>
  </si>
  <si>
    <t>High contrast PAS LC yellow</t>
  </si>
  <si>
    <t>High contrast PAS UC yellow</t>
  </si>
  <si>
    <t>High contrast PAS LC green</t>
  </si>
  <si>
    <t>High contrast PAS UC green</t>
  </si>
  <si>
    <t>High contrast PAS LC Pink</t>
  </si>
  <si>
    <t>High contrast PAS UC pink</t>
  </si>
  <si>
    <t>3 letter high contrast PAS UC green</t>
  </si>
  <si>
    <t>3 letter high contrast PAS UC pink</t>
  </si>
  <si>
    <t>3 letter high contrast PAS UC yellow</t>
  </si>
  <si>
    <t>PODD 12 Per Page Early Functions</t>
  </si>
  <si>
    <t>PODD 12 Per Page Expanded Functions</t>
  </si>
  <si>
    <t>PODD 16 Per Page Expanded Functions</t>
  </si>
  <si>
    <t>PODD 20 Per Page Expanded Functions</t>
  </si>
  <si>
    <t>PODD 36 Key Word</t>
  </si>
  <si>
    <t>PODD 40 Key Word</t>
  </si>
  <si>
    <t>PODD 48 Expanded Key Word</t>
  </si>
  <si>
    <t>PODD 70 Expanded Key Word</t>
  </si>
  <si>
    <t>PODD 90+ Complex Syntax</t>
  </si>
  <si>
    <t>PODD 100+ Complex Syntax</t>
  </si>
  <si>
    <t>Column110</t>
  </si>
  <si>
    <t>Teacher Name</t>
  </si>
  <si>
    <t>Voice #1</t>
  </si>
  <si>
    <t>Voice #2</t>
  </si>
  <si>
    <t>Developmental Writing 
(1 - 14)</t>
  </si>
  <si>
    <t>VOICE IMAGE</t>
  </si>
  <si>
    <t>PENCIL IMAGE</t>
  </si>
  <si>
    <t>Shared Reading</t>
  </si>
  <si>
    <t>Writing</t>
  </si>
  <si>
    <t>All</t>
  </si>
  <si>
    <t>Self-Selected Reading</t>
  </si>
  <si>
    <t>Working with Words - Phonics</t>
  </si>
  <si>
    <t>Working with Words - Words</t>
  </si>
  <si>
    <t>Onset Rime</t>
  </si>
  <si>
    <t>Working with Words</t>
  </si>
  <si>
    <t>Comprehension</t>
  </si>
  <si>
    <t>Proloquo2Go Low Tech</t>
  </si>
  <si>
    <t>SimPODD 9 Cell Early Functions</t>
  </si>
  <si>
    <t>SIMPODD 20 Cell Expanded Functions</t>
  </si>
  <si>
    <t>PODD 1 Per Page PAVS Early Functions + modelling book</t>
  </si>
  <si>
    <t>PODD 1 Per Page PAVS expanded Functions + modelling book</t>
  </si>
  <si>
    <t>SimPODD 9 Cell Expanded Functions</t>
  </si>
  <si>
    <t>SimPODD 12 cell Early Functions</t>
  </si>
  <si>
    <t>SimPODD 16 Cell Expanded Functions</t>
  </si>
  <si>
    <t>SimPODD 12 cell Expanded Functions</t>
  </si>
  <si>
    <t>SimPODD 36 cell key word</t>
  </si>
  <si>
    <t>SimPODD 40 cell key word</t>
  </si>
  <si>
    <t>SimPODD 48 cell Expanded Key Word</t>
  </si>
  <si>
    <t>SimPODD 70 cell Expanded Key Word</t>
  </si>
  <si>
    <t>SimPODD 90 Plus Complex Syntax</t>
  </si>
  <si>
    <t>SimPODD 100 Plus Complex Syntax</t>
  </si>
  <si>
    <t>Word Wizard app on iPad</t>
  </si>
  <si>
    <t>Proloquo2Go QWERTY keyboard, no word prediction</t>
  </si>
  <si>
    <t>Proloquo2Go QWERTY keyboard, word prediction</t>
  </si>
  <si>
    <t>iPad QWERTY keyboard</t>
  </si>
  <si>
    <t>Magnetic Letter app on iPad</t>
  </si>
  <si>
    <t>Flip Chart Blue and white squares with menu UC</t>
  </si>
  <si>
    <t>Flip Chart Blue and white squares with wings UC</t>
  </si>
  <si>
    <t>Flip Chart Blue and white squares with menu LC</t>
  </si>
  <si>
    <t>Flip Chart Blue and white squares with wings LC</t>
  </si>
  <si>
    <t>Flip Chart Four per page with gaps LC</t>
  </si>
  <si>
    <t>Flip Chart Four square LC &amp; UC</t>
  </si>
  <si>
    <t>Flip Chart 3 letter high contrast UC yellow</t>
  </si>
  <si>
    <t>Flip Chart 3 letter high contrast UC white</t>
  </si>
  <si>
    <t>Flip Chart 3 letter high contrast UC green</t>
  </si>
  <si>
    <t>Flip Chart 3 letter high contrast UC pink</t>
  </si>
  <si>
    <t>Flip Chart 3 letter high contrast LC pink</t>
  </si>
  <si>
    <t>Flip Chart Blue and white squares out of alphabetic order with menu LC</t>
  </si>
  <si>
    <t>Flip Chart Blue and white squares out of alphabetic order with wings LC</t>
  </si>
  <si>
    <t>Flip Chart Eye gaze simple UC</t>
  </si>
  <si>
    <t>Flip Chart Combination access with menu LC</t>
  </si>
  <si>
    <t>Flip Chart 4 letter PAS regular contrast small LC</t>
  </si>
  <si>
    <t>Flip Chart 4 letter PAS regular contrast LC</t>
  </si>
  <si>
    <t>Flip Chart 4 letter PAS regular contrast UC</t>
  </si>
  <si>
    <t>Flip Chart Glow letters PAS LC</t>
  </si>
  <si>
    <t>Flip Chart Glow letters PAS UC</t>
  </si>
  <si>
    <t>Flip Chart High contrast PAS LC yellow</t>
  </si>
  <si>
    <t>Flip Chart High contrast PAS UC yellow</t>
  </si>
  <si>
    <t>Flip Chart High contrast PAS LC green</t>
  </si>
  <si>
    <t>Flip Chart High contrast PAS UC green</t>
  </si>
  <si>
    <t>Flip Chart High contrast PAS LC Pink</t>
  </si>
  <si>
    <t>Flip Chart High contrast PAS UC pink</t>
  </si>
  <si>
    <t>Flip Chart 3 letter high contrast PAS UC green</t>
  </si>
  <si>
    <t>Flip Chart 3 letter high contrast PAS UC pink</t>
  </si>
  <si>
    <t>Flip Chart 3 letter high contrast PAS UC yellow</t>
  </si>
  <si>
    <t>Flip Chart on Proloquo2Go</t>
  </si>
  <si>
    <t>iPad QWERTY keyboard with Co:Writer</t>
  </si>
  <si>
    <t>Sensory Pencil - Coko alphabet bricks</t>
  </si>
  <si>
    <t>Sensory Pencil - dough cutters</t>
  </si>
  <si>
    <t>Sensory pencil - sandpaper letters</t>
  </si>
  <si>
    <t>Sensory pencil - transparent letters</t>
  </si>
  <si>
    <t>Sensory pencil - tactile Braille letters</t>
  </si>
  <si>
    <t>Sensory pencil - stamp letters</t>
  </si>
  <si>
    <t>Sensory pencils - assorted</t>
  </si>
  <si>
    <t>Proloquo2Go Crescendo 7 x 11</t>
  </si>
  <si>
    <t>Proloquo2Go Crescendo other</t>
  </si>
  <si>
    <t>NA</t>
  </si>
  <si>
    <t>Sensory pencil - bean bags</t>
  </si>
  <si>
    <t>Sensory pencil - wooden disks</t>
  </si>
  <si>
    <t>Sensory pencil - magnetic letters lower case</t>
  </si>
  <si>
    <t>Sensory pencil - magnetic letters upper case</t>
  </si>
  <si>
    <t>Sensory pencil - dough stampers</t>
  </si>
  <si>
    <t>Sensory pencil - ink stampers</t>
  </si>
  <si>
    <t>Sensory pencil - Scrabble letters</t>
  </si>
  <si>
    <t>Sensory pencil - custom</t>
  </si>
  <si>
    <t>Sensory pencil - alphabet beads</t>
  </si>
  <si>
    <t>Sensory pencil - green stampers</t>
  </si>
  <si>
    <t>Sensory pencil - card letters</t>
  </si>
  <si>
    <t>VOICE</t>
  </si>
  <si>
    <t>PENCIL</t>
  </si>
  <si>
    <t>Bridge</t>
  </si>
  <si>
    <t>Focus - Bridge</t>
  </si>
  <si>
    <t>Column210</t>
  </si>
  <si>
    <t>Column211</t>
  </si>
  <si>
    <t>Column212</t>
  </si>
  <si>
    <t>Column213</t>
  </si>
  <si>
    <t>Column214</t>
  </si>
  <si>
    <t>Column215</t>
  </si>
  <si>
    <t xml:space="preserve">Grade </t>
  </si>
  <si>
    <t>Column2102</t>
  </si>
  <si>
    <t>Column2103</t>
  </si>
  <si>
    <t>Column2104</t>
  </si>
  <si>
    <t>Column2105</t>
  </si>
  <si>
    <t>Column2106</t>
  </si>
  <si>
    <t>Column2107</t>
  </si>
  <si>
    <t>Column2108</t>
  </si>
  <si>
    <t>Column21032</t>
  </si>
  <si>
    <t>Column21033</t>
  </si>
  <si>
    <t>Column21034</t>
  </si>
  <si>
    <t>Column210322</t>
  </si>
  <si>
    <t>Column210323</t>
  </si>
  <si>
    <t>Column210324</t>
  </si>
  <si>
    <t>Column210325</t>
  </si>
  <si>
    <t>Column210326</t>
  </si>
  <si>
    <t>Column210327</t>
  </si>
  <si>
    <t>Column210328</t>
  </si>
  <si>
    <t>Column210329</t>
  </si>
  <si>
    <t>Column2103222</t>
  </si>
  <si>
    <t>Column2103223</t>
  </si>
  <si>
    <t>Column21032222</t>
  </si>
  <si>
    <t>Column21032223</t>
  </si>
  <si>
    <t>Column21032224</t>
  </si>
  <si>
    <t>Column21032225</t>
  </si>
  <si>
    <t>Column21032226</t>
  </si>
  <si>
    <t>Column21032227</t>
  </si>
  <si>
    <t>Column21032228</t>
  </si>
  <si>
    <t>Column21032229</t>
  </si>
  <si>
    <t>Column210322210</t>
  </si>
  <si>
    <t>Column210322211</t>
  </si>
  <si>
    <t>Column2103224</t>
  </si>
  <si>
    <t>Focus Area</t>
  </si>
  <si>
    <t>BRIDGE</t>
  </si>
  <si>
    <t>Physically handle/interact with books (8)</t>
  </si>
  <si>
    <t>Interact with Print (8)</t>
  </si>
  <si>
    <t>Interact with 
Print (8)</t>
  </si>
  <si>
    <t>Basal 
Words (10)</t>
  </si>
  <si>
    <t>Direct/Take Ownership of Shared Literacy Experiences (8)</t>
  </si>
  <si>
    <t>Interact with Symbols During Shared Reading (8)</t>
  </si>
  <si>
    <t>Engage in the Act of Reading (8)</t>
  </si>
  <si>
    <t>Engage in the Act 
of Reading (8)</t>
  </si>
  <si>
    <t>Draw/Write Motor Item (8)</t>
  </si>
  <si>
    <t>Use Print: Cognitive/Linguistic Item (8)</t>
  </si>
  <si>
    <t>Use Symbolic Language (AAC) to Generate Print (8)</t>
  </si>
  <si>
    <t>Write Name (8)</t>
  </si>
  <si>
    <t>Write Name
(8)</t>
  </si>
  <si>
    <t>Interact with and Use Letters of the Alphabet (8)</t>
  </si>
  <si>
    <t>Demonstrate Phonological Awareness (8)</t>
  </si>
  <si>
    <t>Demonstrate Phonemic Awareness (8)</t>
  </si>
  <si>
    <t>Use Oral Language/AAC During Literacy Activities (8)</t>
  </si>
  <si>
    <t>Developmental Writing (1 - 14)</t>
  </si>
  <si>
    <t>Working with Letters/Sounds</t>
  </si>
  <si>
    <t>Engage in Story Telling/Re-telling (8)</t>
  </si>
  <si>
    <t>Engage in Story Telling/
Re-telling (8)</t>
  </si>
  <si>
    <t xml:space="preserve">Focus Area </t>
  </si>
  <si>
    <t>Concepts About Print (14)</t>
  </si>
  <si>
    <t>3D Tactile Symbols</t>
  </si>
  <si>
    <t>Alphabet page in PODD</t>
  </si>
  <si>
    <t>PODD 12 cell High Contrast Auditory Visual Partner Assisted Scanning</t>
  </si>
  <si>
    <t>Key Word Sign</t>
  </si>
  <si>
    <t>Eye gaze page set</t>
  </si>
  <si>
    <t>LITERACY LEVELS</t>
  </si>
  <si>
    <t>STUDENT AVERAGES</t>
  </si>
  <si>
    <t>Concepts About Print 
(14)</t>
  </si>
  <si>
    <t xml:space="preserve">Word Identification 
(Grade level equivalency) </t>
  </si>
  <si>
    <t>Physically handle/
interact with books (8)</t>
  </si>
  <si>
    <t>Letter Identification 
(52)</t>
  </si>
  <si>
    <t>Concept of Word 
(16)</t>
  </si>
  <si>
    <t>Reading Comprehension 
(Grade level equivalency)</t>
  </si>
  <si>
    <t xml:space="preserve">Interact with Print 
(8) </t>
  </si>
  <si>
    <t>Rhyme Identity 
(10)</t>
  </si>
  <si>
    <t>Listening Comprehension 
(Grade level equivalency)</t>
  </si>
  <si>
    <t>Direct/Take Ownership of 
Shared Literacy Experiences (8)</t>
  </si>
  <si>
    <t>Phoneme Matching 
(10)</t>
  </si>
  <si>
    <t>Interact with Symbols During 
Shared Reading (8)</t>
  </si>
  <si>
    <t>Engage in the Act of 
Reading (8)</t>
  </si>
  <si>
    <t>Basal Words 
(10)</t>
  </si>
  <si>
    <t>Draw/Write Motor Item 
(8)</t>
  </si>
  <si>
    <t>Decodable Words 
(10)</t>
  </si>
  <si>
    <t>Use Print: Cognitive/
Linguistic Item (8)</t>
  </si>
  <si>
    <t>Comprehension 
(10)</t>
  </si>
  <si>
    <t>Use Symbolic Language (AAC) 
to Generate Print (8)</t>
  </si>
  <si>
    <t>Write Name 
(8)</t>
  </si>
  <si>
    <t>Interact with and Use Letters 
of the Alphabet (8)</t>
  </si>
  <si>
    <t>Demonstrate Phonological 
Awareness (8)</t>
  </si>
  <si>
    <t>Demonstrate Phonemic 
Awareness (8)</t>
  </si>
  <si>
    <t>Use Oral Language/AAC During 
Literacy Activities (8)</t>
  </si>
  <si>
    <t>Concepts About Print 
(Emergent - 14)</t>
  </si>
  <si>
    <t>Letter Identification 
(Emergent - 52)</t>
  </si>
  <si>
    <t>Developmental Writing 
(Emergent - 1 - 14)</t>
  </si>
  <si>
    <t>FOCUS AREAS</t>
  </si>
  <si>
    <t>Emergent Focus Area #1</t>
  </si>
  <si>
    <t>COUNT</t>
  </si>
  <si>
    <t>Emergent Focus Area #2</t>
  </si>
  <si>
    <t>Transitional Focus Area # 1</t>
  </si>
  <si>
    <t>Transitional Focus Area # 2</t>
  </si>
  <si>
    <t>Conventional Focus Area #1</t>
  </si>
  <si>
    <t>Conventional Focus Area #2</t>
  </si>
  <si>
    <t>Superkeys on iPad</t>
  </si>
  <si>
    <t>Teacher 2</t>
  </si>
  <si>
    <t>Teacher 3</t>
  </si>
  <si>
    <t>Teacher 4</t>
  </si>
  <si>
    <t>Teacher 5</t>
  </si>
  <si>
    <t>Teacher 6</t>
  </si>
  <si>
    <t>F</t>
  </si>
  <si>
    <t>Teacher 7</t>
  </si>
  <si>
    <t>Teacher 8</t>
  </si>
  <si>
    <t>Teacher 9</t>
  </si>
  <si>
    <t>Teacher 10</t>
  </si>
  <si>
    <t>Teacher 11</t>
  </si>
  <si>
    <t>Teacher 12</t>
  </si>
  <si>
    <t>Teacher 13</t>
  </si>
  <si>
    <t>Teacher 14</t>
  </si>
  <si>
    <t>Teacher 15</t>
  </si>
  <si>
    <t>Teacher 16</t>
  </si>
  <si>
    <t>Writing with All Tools Continuum (9)</t>
  </si>
  <si>
    <t>Writing with All Tools Continuum (18)</t>
  </si>
  <si>
    <t>Writing with All Tools Continuum (34)</t>
  </si>
  <si>
    <t>Teacher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</si>
</sst>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4" tint="0.79998168889431442"/>
      <name val="Calibri"/>
      <family val="2"/>
      <scheme val="minor"/>
    </font>
    <font>
      <b/>
      <sz val="11"/>
      <color theme="9" tint="0.59999389629810485"/>
      <name val="Calibri"/>
      <family val="2"/>
      <scheme val="minor"/>
    </font>
    <font>
      <b/>
      <sz val="11"/>
      <color theme="7" tint="0.59999389629810485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Century Gothic"/>
      <family val="1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CCCC"/>
      <name val="Calibri"/>
      <family val="2"/>
      <scheme val="minor"/>
    </font>
    <font>
      <b/>
      <sz val="11"/>
      <color theme="8" tint="0.59999389629810485"/>
      <name val="Calibri"/>
      <family val="2"/>
      <scheme val="minor"/>
    </font>
    <font>
      <sz val="11"/>
      <color theme="0"/>
      <name val="Calibri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/>
        <bgColor theme="4"/>
      </patternFill>
    </fill>
    <fill>
      <patternFill patternType="solid">
        <fgColor rgb="FFFFCCCC"/>
        <bgColor indexed="64"/>
      </patternFill>
    </fill>
    <fill>
      <patternFill patternType="solid">
        <fgColor theme="2"/>
        <bgColor rgb="FFEDEDED"/>
      </patternFill>
    </fill>
    <fill>
      <patternFill patternType="solid">
        <fgColor theme="0" tint="-4.9989318521683403E-2"/>
        <bgColor rgb="FFEDEDED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theme="0" tint="-0.14999847407452621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485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 style="thin">
        <color indexed="64"/>
      </left>
      <right/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4" tint="0.3999755851924192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 style="thin">
        <color theme="4" tint="0.39997558519241921"/>
      </right>
      <top/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theme="4" tint="0.39997558519241921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theme="4" tint="0.39997558519241921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9" fontId="8" fillId="0" borderId="0" applyFont="0" applyFill="0" applyBorder="0" applyAlignment="0" applyProtection="0"/>
  </cellStyleXfs>
  <cellXfs count="175">
    <xf numFmtId="0" fontId="0" fillId="0" borderId="0" xfId="0"/>
    <xf numFmtId="0" fontId="0" fillId="4" borderId="0" xfId="0" applyFill="1"/>
    <xf numFmtId="0" fontId="0" fillId="4" borderId="1" xfId="0" applyFill="1" applyBorder="1"/>
    <xf numFmtId="0" fontId="0" fillId="4" borderId="18" xfId="0" applyFill="1" applyBorder="1"/>
    <xf numFmtId="0" fontId="7" fillId="4" borderId="1" xfId="0" applyFont="1" applyFill="1" applyBorder="1"/>
    <xf numFmtId="0" fontId="0" fillId="4" borderId="2" xfId="0" applyFill="1" applyBorder="1"/>
    <xf numFmtId="0" fontId="0" fillId="4" borderId="1" xfId="0" applyFill="1" applyBorder="1" applyAlignment="1">
      <alignment wrapText="1"/>
    </xf>
    <xf numFmtId="0" fontId="6" fillId="4" borderId="16" xfId="0" applyFont="1" applyFill="1" applyBorder="1"/>
    <xf numFmtId="0" fontId="6" fillId="4" borderId="10" xfId="0" applyFont="1" applyFill="1" applyBorder="1"/>
    <xf numFmtId="0" fontId="6" fillId="4" borderId="0" xfId="0" applyFont="1" applyFill="1"/>
    <xf numFmtId="0" fontId="6" fillId="11" borderId="1" xfId="0" applyFont="1" applyFill="1" applyBorder="1" applyAlignment="1" applyProtection="1">
      <alignment horizontal="left"/>
      <protection locked="0"/>
    </xf>
    <xf numFmtId="0" fontId="6" fillId="12" borderId="1" xfId="0" applyFont="1" applyFill="1" applyBorder="1" applyAlignment="1" applyProtection="1">
      <alignment horizontal="left"/>
      <protection locked="0"/>
    </xf>
    <xf numFmtId="0" fontId="0" fillId="10" borderId="0" xfId="0" applyFill="1" applyAlignment="1">
      <alignment horizontal="left"/>
    </xf>
    <xf numFmtId="0" fontId="9" fillId="9" borderId="0" xfId="0" applyFont="1" applyFill="1"/>
    <xf numFmtId="0" fontId="9" fillId="9" borderId="22" xfId="0" applyFont="1" applyFill="1" applyBorder="1"/>
    <xf numFmtId="0" fontId="0" fillId="8" borderId="19" xfId="0" applyFill="1" applyBorder="1"/>
    <xf numFmtId="0" fontId="0" fillId="4" borderId="6" xfId="0" applyFill="1" applyBorder="1"/>
    <xf numFmtId="0" fontId="0" fillId="0" borderId="19" xfId="0" applyBorder="1"/>
    <xf numFmtId="0" fontId="0" fillId="4" borderId="6" xfId="0" applyFill="1" applyBorder="1" applyAlignment="1">
      <alignment wrapText="1"/>
    </xf>
    <xf numFmtId="0" fontId="9" fillId="0" borderId="0" xfId="0" applyFont="1"/>
    <xf numFmtId="0" fontId="0" fillId="0" borderId="21" xfId="0" applyBorder="1"/>
    <xf numFmtId="0" fontId="0" fillId="0" borderId="6" xfId="0" applyBorder="1"/>
    <xf numFmtId="0" fontId="0" fillId="0" borderId="0" xfId="0" applyAlignment="1">
      <alignment horizontal="left"/>
    </xf>
    <xf numFmtId="0" fontId="1" fillId="13" borderId="11" xfId="0" applyFont="1" applyFill="1" applyBorder="1" applyAlignment="1">
      <alignment horizontal="center"/>
    </xf>
    <xf numFmtId="1" fontId="1" fillId="13" borderId="12" xfId="0" applyNumberFormat="1" applyFont="1" applyFill="1" applyBorder="1" applyAlignment="1">
      <alignment horizontal="center"/>
    </xf>
    <xf numFmtId="0" fontId="1" fillId="13" borderId="12" xfId="0" applyFont="1" applyFill="1" applyBorder="1" applyAlignment="1">
      <alignment horizontal="center"/>
    </xf>
    <xf numFmtId="0" fontId="1" fillId="3" borderId="13" xfId="0" applyFont="1" applyFill="1" applyBorder="1" applyAlignment="1">
      <alignment horizontal="center"/>
    </xf>
    <xf numFmtId="0" fontId="1" fillId="3" borderId="12" xfId="0" applyFont="1" applyFill="1" applyBorder="1" applyAlignment="1">
      <alignment horizontal="center"/>
    </xf>
    <xf numFmtId="0" fontId="1" fillId="5" borderId="13" xfId="0" applyFont="1" applyFill="1" applyBorder="1" applyAlignment="1">
      <alignment horizontal="center"/>
    </xf>
    <xf numFmtId="0" fontId="1" fillId="5" borderId="12" xfId="0" applyFont="1" applyFill="1" applyBorder="1" applyAlignment="1">
      <alignment horizontal="center"/>
    </xf>
    <xf numFmtId="0" fontId="1" fillId="5" borderId="14" xfId="0" applyFont="1" applyFill="1" applyBorder="1" applyAlignment="1">
      <alignment horizontal="center"/>
    </xf>
    <xf numFmtId="0" fontId="1" fillId="10" borderId="8" xfId="0" applyFont="1" applyFill="1" applyBorder="1" applyAlignment="1">
      <alignment horizontal="center" wrapText="1"/>
    </xf>
    <xf numFmtId="0" fontId="0" fillId="10" borderId="10" xfId="0" applyFill="1" applyBorder="1"/>
    <xf numFmtId="0" fontId="10" fillId="10" borderId="8" xfId="0" applyFont="1" applyFill="1" applyBorder="1" applyAlignment="1">
      <alignment horizontal="center" wrapText="1"/>
    </xf>
    <xf numFmtId="0" fontId="1" fillId="10" borderId="0" xfId="0" applyFont="1" applyFill="1" applyAlignment="1">
      <alignment horizontal="center" wrapText="1"/>
    </xf>
    <xf numFmtId="0" fontId="0" fillId="10" borderId="0" xfId="0" applyFill="1"/>
    <xf numFmtId="0" fontId="10" fillId="10" borderId="16" xfId="0" applyFont="1" applyFill="1" applyBorder="1" applyAlignment="1">
      <alignment horizontal="center"/>
    </xf>
    <xf numFmtId="0" fontId="1" fillId="13" borderId="13" xfId="0" applyFont="1" applyFill="1" applyBorder="1" applyAlignment="1">
      <alignment horizontal="center" wrapText="1"/>
    </xf>
    <xf numFmtId="1" fontId="1" fillId="13" borderId="12" xfId="0" applyNumberFormat="1" applyFont="1" applyFill="1" applyBorder="1" applyAlignment="1">
      <alignment horizontal="center" wrapText="1"/>
    </xf>
    <xf numFmtId="0" fontId="1" fillId="13" borderId="12" xfId="0" applyFont="1" applyFill="1" applyBorder="1" applyAlignment="1">
      <alignment horizontal="center" wrapText="1"/>
    </xf>
    <xf numFmtId="0" fontId="1" fillId="13" borderId="13" xfId="0" applyFont="1" applyFill="1" applyBorder="1" applyAlignment="1">
      <alignment horizontal="center"/>
    </xf>
    <xf numFmtId="0" fontId="1" fillId="3" borderId="13" xfId="0" applyFont="1" applyFill="1" applyBorder="1" applyAlignment="1">
      <alignment horizontal="center" wrapText="1"/>
    </xf>
    <xf numFmtId="0" fontId="1" fillId="3" borderId="12" xfId="0" applyFont="1" applyFill="1" applyBorder="1" applyAlignment="1">
      <alignment horizontal="center" wrapText="1"/>
    </xf>
    <xf numFmtId="0" fontId="1" fillId="5" borderId="13" xfId="0" applyFont="1" applyFill="1" applyBorder="1" applyAlignment="1">
      <alignment horizontal="center" wrapText="1"/>
    </xf>
    <xf numFmtId="0" fontId="1" fillId="5" borderId="15" xfId="0" applyFont="1" applyFill="1" applyBorder="1" applyAlignment="1">
      <alignment horizontal="center" wrapText="1"/>
    </xf>
    <xf numFmtId="0" fontId="3" fillId="2" borderId="0" xfId="0" applyFont="1" applyFill="1" applyAlignment="1">
      <alignment horizontal="left"/>
    </xf>
    <xf numFmtId="0" fontId="3" fillId="2" borderId="3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center"/>
    </xf>
    <xf numFmtId="0" fontId="11" fillId="10" borderId="3" xfId="0" applyFont="1" applyFill="1" applyBorder="1" applyAlignment="1">
      <alignment horizontal="center"/>
    </xf>
    <xf numFmtId="0" fontId="12" fillId="13" borderId="3" xfId="0" applyFont="1" applyFill="1" applyBorder="1" applyAlignment="1">
      <alignment horizontal="center"/>
    </xf>
    <xf numFmtId="1" fontId="12" fillId="13" borderId="3" xfId="0" applyNumberFormat="1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 wrapText="1"/>
    </xf>
    <xf numFmtId="0" fontId="4" fillId="3" borderId="3" xfId="0" applyFont="1" applyFill="1" applyBorder="1" applyAlignment="1">
      <alignment horizontal="center"/>
    </xf>
    <xf numFmtId="0" fontId="5" fillId="5" borderId="3" xfId="0" applyFont="1" applyFill="1" applyBorder="1" applyAlignment="1">
      <alignment horizontal="center" wrapText="1"/>
    </xf>
    <xf numFmtId="0" fontId="1" fillId="2" borderId="6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center"/>
    </xf>
    <xf numFmtId="0" fontId="1" fillId="10" borderId="5" xfId="0" applyFont="1" applyFill="1" applyBorder="1" applyAlignment="1">
      <alignment horizontal="center"/>
    </xf>
    <xf numFmtId="1" fontId="1" fillId="10" borderId="5" xfId="0" applyNumberFormat="1" applyFont="1" applyFill="1" applyBorder="1" applyAlignment="1">
      <alignment horizontal="center"/>
    </xf>
    <xf numFmtId="0" fontId="1" fillId="13" borderId="5" xfId="0" applyFont="1" applyFill="1" applyBorder="1" applyAlignment="1">
      <alignment horizontal="center"/>
    </xf>
    <xf numFmtId="1" fontId="1" fillId="13" borderId="5" xfId="0" applyNumberFormat="1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 wrapText="1"/>
    </xf>
    <xf numFmtId="0" fontId="1" fillId="3" borderId="5" xfId="0" applyFont="1" applyFill="1" applyBorder="1" applyAlignment="1">
      <alignment horizontal="center"/>
    </xf>
    <xf numFmtId="0" fontId="1" fillId="5" borderId="5" xfId="0" applyFont="1" applyFill="1" applyBorder="1" applyAlignment="1">
      <alignment horizontal="center" wrapText="1"/>
    </xf>
    <xf numFmtId="9" fontId="1" fillId="10" borderId="5" xfId="0" applyNumberFormat="1" applyFont="1" applyFill="1" applyBorder="1" applyAlignment="1">
      <alignment horizontal="center"/>
    </xf>
    <xf numFmtId="9" fontId="1" fillId="13" borderId="5" xfId="2" applyFont="1" applyFill="1" applyBorder="1" applyAlignment="1" applyProtection="1">
      <alignment horizontal="center"/>
    </xf>
    <xf numFmtId="9" fontId="1" fillId="3" borderId="5" xfId="2" applyFont="1" applyFill="1" applyBorder="1" applyAlignment="1" applyProtection="1">
      <alignment horizontal="center"/>
    </xf>
    <xf numFmtId="0" fontId="8" fillId="0" borderId="0" xfId="0" applyFont="1"/>
    <xf numFmtId="0" fontId="1" fillId="0" borderId="0" xfId="0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6" fillId="0" borderId="6" xfId="1" applyFont="1" applyBorder="1" applyAlignment="1" applyProtection="1">
      <alignment horizontal="left"/>
      <protection locked="0"/>
    </xf>
    <xf numFmtId="0" fontId="0" fillId="0" borderId="5" xfId="0" applyBorder="1" applyAlignment="1" applyProtection="1">
      <alignment horizontal="center"/>
      <protection locked="0"/>
    </xf>
    <xf numFmtId="0" fontId="0" fillId="0" borderId="5" xfId="0" applyBorder="1" applyAlignment="1" applyProtection="1">
      <alignment horizontal="center" wrapText="1"/>
      <protection locked="0"/>
    </xf>
    <xf numFmtId="0" fontId="0" fillId="6" borderId="5" xfId="0" applyFill="1" applyBorder="1" applyAlignment="1" applyProtection="1">
      <alignment horizontal="center"/>
      <protection locked="0"/>
    </xf>
    <xf numFmtId="0" fontId="0" fillId="6" borderId="5" xfId="0" applyFill="1" applyBorder="1" applyAlignment="1" applyProtection="1">
      <alignment horizontal="center" wrapText="1"/>
      <protection locked="0"/>
    </xf>
    <xf numFmtId="0" fontId="6" fillId="7" borderId="6" xfId="1" applyFont="1" applyFill="1" applyBorder="1" applyAlignment="1" applyProtection="1">
      <alignment horizontal="left"/>
      <protection locked="0"/>
    </xf>
    <xf numFmtId="0" fontId="6" fillId="0" borderId="5" xfId="0" applyFont="1" applyBorder="1" applyAlignment="1" applyProtection="1">
      <alignment horizontal="left"/>
      <protection locked="0"/>
    </xf>
    <xf numFmtId="0" fontId="6" fillId="6" borderId="5" xfId="0" applyFont="1" applyFill="1" applyBorder="1" applyAlignment="1" applyProtection="1">
      <alignment horizontal="left"/>
      <protection locked="0"/>
    </xf>
    <xf numFmtId="0" fontId="0" fillId="0" borderId="5" xfId="1" applyFont="1" applyBorder="1" applyAlignment="1" applyProtection="1">
      <alignment horizontal="left"/>
      <protection locked="0"/>
    </xf>
    <xf numFmtId="0" fontId="0" fillId="0" borderId="5" xfId="1" applyFont="1" applyBorder="1" applyAlignment="1" applyProtection="1">
      <alignment horizontal="center"/>
      <protection locked="0"/>
    </xf>
    <xf numFmtId="0" fontId="0" fillId="0" borderId="5" xfId="1" applyFont="1" applyBorder="1" applyAlignment="1" applyProtection="1">
      <alignment horizontal="center" wrapText="1"/>
      <protection locked="0"/>
    </xf>
    <xf numFmtId="0" fontId="0" fillId="4" borderId="5" xfId="0" applyFill="1" applyBorder="1"/>
    <xf numFmtId="0" fontId="0" fillId="4" borderId="7" xfId="0" applyFill="1" applyBorder="1"/>
    <xf numFmtId="0" fontId="0" fillId="4" borderId="3" xfId="0" applyFill="1" applyBorder="1"/>
    <xf numFmtId="0" fontId="0" fillId="4" borderId="4" xfId="0" applyFill="1" applyBorder="1"/>
    <xf numFmtId="0" fontId="2" fillId="0" borderId="0" xfId="1" applyProtection="1"/>
    <xf numFmtId="0" fontId="1" fillId="4" borderId="0" xfId="0" applyFont="1" applyFill="1"/>
    <xf numFmtId="14" fontId="1" fillId="4" borderId="0" xfId="0" applyNumberFormat="1" applyFont="1" applyFill="1" applyAlignment="1">
      <alignment horizontal="left"/>
    </xf>
    <xf numFmtId="0" fontId="1" fillId="4" borderId="4" xfId="0" applyFont="1" applyFill="1" applyBorder="1"/>
    <xf numFmtId="0" fontId="0" fillId="4" borderId="0" xfId="0" applyFill="1" applyAlignment="1">
      <alignment wrapText="1"/>
    </xf>
    <xf numFmtId="0" fontId="1" fillId="2" borderId="1" xfId="0" applyFont="1" applyFill="1" applyBorder="1" applyAlignment="1">
      <alignment horizontal="center"/>
    </xf>
    <xf numFmtId="0" fontId="1" fillId="4" borderId="0" xfId="0" applyFont="1" applyFill="1" applyAlignment="1">
      <alignment horizontal="center"/>
    </xf>
    <xf numFmtId="9" fontId="1" fillId="4" borderId="0" xfId="0" applyNumberFormat="1" applyFont="1" applyFill="1" applyAlignment="1">
      <alignment horizontal="center"/>
    </xf>
    <xf numFmtId="0" fontId="1" fillId="0" borderId="0" xfId="0" applyFont="1"/>
    <xf numFmtId="0" fontId="0" fillId="4" borderId="8" xfId="0" applyFill="1" applyBorder="1"/>
    <xf numFmtId="0" fontId="0" fillId="4" borderId="9" xfId="0" applyFill="1" applyBorder="1"/>
    <xf numFmtId="0" fontId="0" fillId="4" borderId="10" xfId="0" applyFill="1" applyBorder="1"/>
    <xf numFmtId="0" fontId="0" fillId="10" borderId="5" xfId="0" applyFill="1" applyBorder="1"/>
    <xf numFmtId="0" fontId="0" fillId="10" borderId="6" xfId="0" applyFill="1" applyBorder="1"/>
    <xf numFmtId="0" fontId="0" fillId="10" borderId="7" xfId="0" applyFill="1" applyBorder="1"/>
    <xf numFmtId="0" fontId="0" fillId="10" borderId="3" xfId="0" applyFill="1" applyBorder="1"/>
    <xf numFmtId="0" fontId="0" fillId="10" borderId="4" xfId="0" applyFill="1" applyBorder="1"/>
    <xf numFmtId="0" fontId="1" fillId="10" borderId="0" xfId="0" applyFont="1" applyFill="1"/>
    <xf numFmtId="14" fontId="1" fillId="10" borderId="0" xfId="0" applyNumberFormat="1" applyFont="1" applyFill="1" applyAlignment="1">
      <alignment horizontal="left"/>
    </xf>
    <xf numFmtId="0" fontId="1" fillId="10" borderId="4" xfId="0" applyFont="1" applyFill="1" applyBorder="1"/>
    <xf numFmtId="0" fontId="0" fillId="10" borderId="0" xfId="0" applyFill="1" applyAlignment="1">
      <alignment wrapText="1"/>
    </xf>
    <xf numFmtId="0" fontId="1" fillId="2" borderId="1" xfId="0" applyFont="1" applyFill="1" applyBorder="1" applyAlignment="1">
      <alignment horizontal="left"/>
    </xf>
    <xf numFmtId="0" fontId="1" fillId="10" borderId="1" xfId="0" applyFont="1" applyFill="1" applyBorder="1" applyAlignment="1">
      <alignment horizontal="center"/>
    </xf>
    <xf numFmtId="0" fontId="1" fillId="10" borderId="1" xfId="0" applyFont="1" applyFill="1" applyBorder="1" applyAlignment="1">
      <alignment horizontal="left" wrapText="1"/>
    </xf>
    <xf numFmtId="0" fontId="1" fillId="4" borderId="1" xfId="0" applyFont="1" applyFill="1" applyBorder="1" applyAlignment="1">
      <alignment horizontal="center" vertical="center"/>
    </xf>
    <xf numFmtId="9" fontId="1" fillId="4" borderId="1" xfId="0" applyNumberFormat="1" applyFont="1" applyFill="1" applyBorder="1" applyAlignment="1">
      <alignment horizontal="center" vertical="center"/>
    </xf>
    <xf numFmtId="0" fontId="0" fillId="10" borderId="0" xfId="0" applyFill="1" applyAlignment="1">
      <alignment horizontal="center"/>
    </xf>
    <xf numFmtId="0" fontId="0" fillId="10" borderId="8" xfId="0" applyFill="1" applyBorder="1"/>
    <xf numFmtId="0" fontId="0" fillId="10" borderId="9" xfId="0" applyFill="1" applyBorder="1"/>
    <xf numFmtId="0" fontId="0" fillId="4" borderId="23" xfId="0" applyFill="1" applyBorder="1"/>
    <xf numFmtId="0" fontId="7" fillId="4" borderId="24" xfId="0" applyFont="1" applyFill="1" applyBorder="1"/>
    <xf numFmtId="0" fontId="0" fillId="4" borderId="23" xfId="0" applyFill="1" applyBorder="1" applyAlignment="1">
      <alignment wrapText="1"/>
    </xf>
    <xf numFmtId="0" fontId="0" fillId="4" borderId="24" xfId="0" applyFill="1" applyBorder="1"/>
    <xf numFmtId="0" fontId="0" fillId="4" borderId="25" xfId="0" applyFill="1" applyBorder="1"/>
    <xf numFmtId="0" fontId="0" fillId="4" borderId="26" xfId="0" applyFill="1" applyBorder="1"/>
    <xf numFmtId="0" fontId="0" fillId="4" borderId="0" xfId="0" applyFill="1" applyAlignment="1">
      <alignment horizontal="left"/>
    </xf>
    <xf numFmtId="0" fontId="0" fillId="0" borderId="0" xfId="0" applyAlignment="1">
      <alignment horizontal="right"/>
    </xf>
    <xf numFmtId="0" fontId="2" fillId="0" borderId="6" xfId="1" applyBorder="1" applyAlignment="1" applyProtection="1">
      <alignment horizontal="left"/>
      <protection locked="0"/>
    </xf>
    <xf numFmtId="0" fontId="2" fillId="7" borderId="6" xfId="1" applyFill="1" applyBorder="1" applyAlignment="1" applyProtection="1">
      <alignment horizontal="left"/>
      <protection locked="0"/>
    </xf>
    <xf numFmtId="0" fontId="0" fillId="4" borderId="27" xfId="0" applyFill="1" applyBorder="1"/>
    <xf numFmtId="0" fontId="0" fillId="4" borderId="28" xfId="0" applyFill="1" applyBorder="1"/>
    <xf numFmtId="0" fontId="0" fillId="0" borderId="1" xfId="0" applyBorder="1"/>
    <xf numFmtId="0" fontId="2" fillId="4" borderId="6" xfId="1" applyFill="1" applyBorder="1" applyAlignment="1" applyProtection="1">
      <alignment horizontal="left"/>
      <protection locked="0"/>
    </xf>
    <xf numFmtId="0" fontId="0" fillId="14" borderId="5" xfId="0" applyFill="1" applyBorder="1" applyAlignment="1" applyProtection="1">
      <alignment horizontal="center"/>
      <protection locked="0"/>
    </xf>
    <xf numFmtId="0" fontId="9" fillId="15" borderId="17" xfId="0" applyFont="1" applyFill="1" applyBorder="1" applyAlignment="1">
      <alignment horizontal="left"/>
    </xf>
    <xf numFmtId="1" fontId="9" fillId="15" borderId="20" xfId="0" applyNumberFormat="1" applyFont="1" applyFill="1" applyBorder="1" applyAlignment="1">
      <alignment horizontal="left"/>
    </xf>
    <xf numFmtId="0" fontId="13" fillId="15" borderId="20" xfId="0" applyFont="1" applyFill="1" applyBorder="1"/>
    <xf numFmtId="0" fontId="13" fillId="15" borderId="18" xfId="0" applyFont="1" applyFill="1" applyBorder="1"/>
    <xf numFmtId="0" fontId="9" fillId="15" borderId="16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9" fillId="15" borderId="20" xfId="0" applyFont="1" applyFill="1" applyBorder="1" applyAlignment="1">
      <alignment horizontal="left"/>
    </xf>
    <xf numFmtId="0" fontId="9" fillId="15" borderId="18" xfId="0" applyFont="1" applyFill="1" applyBorder="1" applyAlignment="1">
      <alignment horizontal="left"/>
    </xf>
    <xf numFmtId="0" fontId="9" fillId="15" borderId="8" xfId="0" applyFont="1" applyFill="1" applyBorder="1" applyAlignment="1">
      <alignment horizontal="left"/>
    </xf>
    <xf numFmtId="0" fontId="9" fillId="15" borderId="9" xfId="0" applyFont="1" applyFill="1" applyBorder="1" applyAlignment="1">
      <alignment horizontal="center"/>
    </xf>
    <xf numFmtId="0" fontId="9" fillId="15" borderId="9" xfId="0" applyFont="1" applyFill="1" applyBorder="1" applyAlignment="1">
      <alignment horizontal="left"/>
    </xf>
    <xf numFmtId="0" fontId="0" fillId="0" borderId="16" xfId="0" applyBorder="1" applyAlignment="1">
      <alignment wrapText="1"/>
    </xf>
    <xf numFmtId="1" fontId="1" fillId="16" borderId="16" xfId="0" applyNumberFormat="1" applyFont="1" applyFill="1" applyBorder="1" applyAlignment="1">
      <alignment horizontal="center" vertical="center" wrapText="1"/>
    </xf>
    <xf numFmtId="9" fontId="1" fillId="16" borderId="16" xfId="0" applyNumberFormat="1" applyFont="1" applyFill="1" applyBorder="1" applyAlignment="1">
      <alignment horizontal="center" vertical="center"/>
    </xf>
    <xf numFmtId="2" fontId="1" fillId="16" borderId="16" xfId="0" applyNumberFormat="1" applyFont="1" applyFill="1" applyBorder="1" applyAlignment="1">
      <alignment horizontal="center" vertical="center" wrapText="1"/>
    </xf>
    <xf numFmtId="9" fontId="0" fillId="0" borderId="0" xfId="0" applyNumberFormat="1"/>
    <xf numFmtId="0" fontId="0" fillId="0" borderId="1" xfId="0" applyBorder="1" applyAlignment="1">
      <alignment wrapText="1"/>
    </xf>
    <xf numFmtId="1" fontId="1" fillId="16" borderId="1" xfId="0" applyNumberFormat="1" applyFont="1" applyFill="1" applyBorder="1" applyAlignment="1">
      <alignment horizontal="center" vertical="center" wrapText="1"/>
    </xf>
    <xf numFmtId="9" fontId="1" fillId="16" borderId="1" xfId="0" applyNumberFormat="1" applyFont="1" applyFill="1" applyBorder="1" applyAlignment="1">
      <alignment horizontal="center" vertical="center"/>
    </xf>
    <xf numFmtId="2" fontId="1" fillId="16" borderId="1" xfId="0" applyNumberFormat="1" applyFont="1" applyFill="1" applyBorder="1" applyAlignment="1">
      <alignment horizontal="center" vertical="center" wrapText="1"/>
    </xf>
    <xf numFmtId="1" fontId="1" fillId="16" borderId="1" xfId="0" applyNumberFormat="1" applyFont="1" applyFill="1" applyBorder="1" applyAlignment="1">
      <alignment horizontal="center" vertical="center"/>
    </xf>
    <xf numFmtId="14" fontId="9" fillId="15" borderId="20" xfId="0" applyNumberFormat="1" applyFont="1" applyFill="1" applyBorder="1" applyAlignment="1">
      <alignment horizontal="left"/>
    </xf>
    <xf numFmtId="0" fontId="13" fillId="0" borderId="0" xfId="0" applyFont="1"/>
    <xf numFmtId="0" fontId="9" fillId="15" borderId="16" xfId="0" applyFont="1" applyFill="1" applyBorder="1" applyAlignment="1">
      <alignment horizontal="left"/>
    </xf>
    <xf numFmtId="0" fontId="9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1" fontId="1" fillId="16" borderId="1" xfId="0" applyNumberFormat="1" applyFont="1" applyFill="1" applyBorder="1" applyAlignment="1">
      <alignment horizontal="center"/>
    </xf>
    <xf numFmtId="9" fontId="1" fillId="16" borderId="1" xfId="0" applyNumberFormat="1" applyFont="1" applyFill="1" applyBorder="1" applyAlignment="1">
      <alignment horizontal="center"/>
    </xf>
    <xf numFmtId="0" fontId="0" fillId="0" borderId="0" xfId="0" applyAlignment="1">
      <alignment wrapText="1"/>
    </xf>
    <xf numFmtId="9" fontId="1" fillId="0" borderId="0" xfId="0" applyNumberFormat="1" applyFont="1" applyAlignment="1">
      <alignment horizontal="center"/>
    </xf>
    <xf numFmtId="0" fontId="1" fillId="10" borderId="17" xfId="0" applyFont="1" applyFill="1" applyBorder="1" applyAlignment="1">
      <alignment horizontal="center"/>
    </xf>
    <xf numFmtId="0" fontId="1" fillId="10" borderId="20" xfId="0" applyFont="1" applyFill="1" applyBorder="1" applyAlignment="1">
      <alignment horizontal="center"/>
    </xf>
    <xf numFmtId="0" fontId="1" fillId="10" borderId="18" xfId="0" applyFont="1" applyFill="1" applyBorder="1" applyAlignment="1">
      <alignment horizontal="center"/>
    </xf>
    <xf numFmtId="0" fontId="0" fillId="4" borderId="0" xfId="0" applyFill="1" applyAlignment="1">
      <alignment horizontal="center"/>
    </xf>
    <xf numFmtId="0" fontId="0" fillId="4" borderId="0" xfId="0" applyFill="1" applyAlignment="1">
      <alignment horizontal="left"/>
    </xf>
    <xf numFmtId="0" fontId="1" fillId="4" borderId="0" xfId="0" applyFont="1" applyFill="1" applyAlignment="1">
      <alignment horizontal="center"/>
    </xf>
    <xf numFmtId="0" fontId="0" fillId="10" borderId="0" xfId="0" applyFill="1" applyAlignment="1">
      <alignment horizontal="center"/>
    </xf>
    <xf numFmtId="0" fontId="0" fillId="10" borderId="0" xfId="0" applyFill="1" applyAlignment="1">
      <alignment horizontal="left"/>
    </xf>
    <xf numFmtId="164" fontId="1" fillId="10" borderId="10" xfId="0" applyNumberFormat="1" applyFont="1" applyFill="1" applyBorder="1" applyAlignment="1" applyProtection="1">
      <alignment horizontal="center" wrapText="1"/>
    </xf>
    <xf numFmtId="164" fontId="11" fillId="10" borderId="3" xfId="0" applyNumberFormat="1" applyFont="1" applyFill="1" applyBorder="1" applyAlignment="1" applyProtection="1">
      <alignment horizontal="center"/>
    </xf>
    <xf numFmtId="164" fontId="1" fillId="10" borderId="5" xfId="0" applyNumberFormat="1" applyFont="1" applyFill="1" applyBorder="1" applyAlignment="1" applyProtection="1">
      <alignment horizontal="center"/>
    </xf>
    <xf numFmtId="164" fontId="0" fillId="0" borderId="0" xfId="0" applyNumberFormat="1" applyProtection="1"/>
    <xf numFmtId="0" fontId="0" fillId="0" borderId="5" xfId="1" applyNumberFormat="1" applyFont="1" applyBorder="1" applyAlignment="1" applyProtection="1">
      <alignment horizontal="center"/>
      <protection locked="0"/>
    </xf>
    <xf numFmtId="0" fontId="0" fillId="14" borderId="5" xfId="0" applyNumberFormat="1" applyFill="1" applyBorder="1" applyAlignment="1" applyProtection="1">
      <alignment horizontal="center"/>
      <protection locked="0"/>
    </xf>
    <xf numFmtId="0" fontId="0" fillId="6" borderId="5" xfId="0" applyNumberFormat="1" applyFill="1" applyBorder="1" applyAlignment="1" applyProtection="1">
      <alignment horizontal="center"/>
      <protection locked="0"/>
    </xf>
    <xf numFmtId="0" fontId="0" fillId="0" borderId="5" xfId="0" applyNumberFormat="1" applyBorder="1" applyAlignment="1" applyProtection="1">
      <alignment horizontal="center"/>
      <protection locked="0"/>
    </xf>
  </cellXfs>
  <cellStyles count="3">
    <cellStyle name="Hyperlink" xfId="1" builtinId="8"/>
    <cellStyle name="Normal" xfId="0" builtinId="0"/>
    <cellStyle name="Per cent" xfId="2" builtinId="5"/>
  </cellStyles>
  <dxfs count="15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&quot;$&quot;#,##0.00"/>
      <fill>
        <patternFill patternType="solid">
          <fgColor theme="6" tint="0.79998168889431442"/>
          <bgColor theme="6" tint="0.7999816888943144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  <protection locked="1" hidden="0"/>
    </dxf>
    <dxf>
      <font>
        <b/>
        <i val="0"/>
        <color auto="1"/>
      </font>
      <fill>
        <patternFill>
          <bgColor theme="4" tint="0.7999816888943144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  <color auto="1"/>
      </font>
      <fill>
        <patternFill>
          <bgColor theme="4" tint="0.7999816888943144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  <color auto="1"/>
      </font>
      <fill>
        <patternFill>
          <bgColor theme="4" tint="0.7999816888943144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  <color auto="1"/>
      </font>
      <fill>
        <patternFill>
          <bgColor theme="4" tint="0.7999816888943144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CCCC"/>
        </patternFill>
      </fill>
      <border>
        <left/>
        <right/>
        <top/>
        <bottom/>
        <vertical/>
        <horizontal/>
      </border>
    </dxf>
    <dxf>
      <fill>
        <patternFill>
          <bgColor theme="0"/>
        </patternFill>
      </fill>
      <border>
        <left/>
        <right/>
        <top/>
        <bottom/>
        <vertical/>
        <horizontal/>
      </border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0"/>
        </patternFill>
      </fill>
      <border>
        <left/>
        <right/>
        <top/>
        <bottom/>
        <vertical/>
        <horizontal/>
      </border>
    </dxf>
    <dxf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b/>
        <i val="0"/>
        <color theme="1"/>
      </font>
      <fill>
        <patternFill>
          <bgColor theme="0" tint="-4.9989318521683403E-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  <color auto="1"/>
      </font>
      <fill>
        <patternFill>
          <bgColor theme="4" tint="0.7999816888943144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  <color auto="1"/>
      </font>
      <fill>
        <patternFill>
          <bgColor theme="4" tint="0.7999816888943144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theme="6" tint="0.79998168889431442"/>
          <bgColor theme="6" tint="0.7999816888943144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theme="6" tint="0.79998168889431442"/>
          <bgColor theme="6" tint="0.7999816888943144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theme="6" tint="0.79998168889431442"/>
          <bgColor theme="6" tint="0.7999816888943144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theme="6" tint="0.79998168889431442"/>
          <bgColor theme="6" tint="0.7999816888943144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theme="6" tint="0.79998168889431442"/>
          <bgColor theme="6" tint="0.7999816888943144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theme="6" tint="0.79998168889431442"/>
          <bgColor theme="6" tint="0.7999816888943144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theme="6" tint="0.79998168889431442"/>
          <bgColor theme="6" tint="0.7999816888943144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theme="6" tint="0.79998168889431442"/>
          <bgColor theme="6" tint="0.7999816888943144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solid">
          <fgColor indexed="64"/>
          <bgColor theme="9" tint="0.5999938962981048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theme="6" tint="0.79998168889431442"/>
          <bgColor theme="6" tint="0.7999816888943144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solid">
          <fgColor indexed="64"/>
          <bgColor theme="9" tint="0.5999938962981048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theme="6" tint="0.79998168889431442"/>
          <bgColor theme="6" tint="0.7999816888943144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solid">
          <fgColor indexed="64"/>
          <bgColor theme="9" tint="0.5999938962981048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theme="6" tint="0.79998168889431442"/>
          <bgColor theme="6" tint="0.7999816888943144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solid">
          <fgColor indexed="64"/>
          <bgColor theme="9" tint="0.5999938962981048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theme="6" tint="0.79998168889431442"/>
          <bgColor theme="6" tint="0.7999816888943144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" formatCode="0"/>
      <fill>
        <patternFill patternType="solid">
          <fgColor indexed="64"/>
          <bgColor theme="9" tint="0.5999938962981048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theme="6" tint="0.79998168889431442"/>
          <bgColor theme="6" tint="0.7999816888943144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solid">
          <fgColor indexed="64"/>
          <bgColor theme="9" tint="0.5999938962981048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theme="6" tint="0.79998168889431442"/>
          <bgColor theme="6" tint="0.7999816888943144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solid">
          <fgColor indexed="64"/>
          <bgColor theme="9" tint="0.5999938962981048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theme="6" tint="0.79998168889431442"/>
          <bgColor theme="6" tint="0.7999816888943144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" formatCode="0"/>
      <fill>
        <patternFill patternType="solid">
          <fgColor indexed="64"/>
          <bgColor theme="9" tint="0.5999938962981048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theme="6" tint="0.79998168889431442"/>
          <bgColor theme="6" tint="0.7999816888943144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" formatCode="0"/>
      <fill>
        <patternFill patternType="solid">
          <fgColor indexed="64"/>
          <bgColor theme="9" tint="0.5999938962981048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theme="6" tint="0.79998168889431442"/>
          <bgColor theme="6" tint="0.7999816888943144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theme="6" tint="0.79998168889431442"/>
          <bgColor theme="6" tint="0.7999816888943144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theme="6" tint="0.79998168889431442"/>
          <bgColor theme="6" tint="0.7999816888943144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" formatCode="0"/>
      <fill>
        <patternFill patternType="solid">
          <fgColor indexed="64"/>
          <bgColor theme="4" tint="0.7999816888943144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theme="6" tint="0.79998168889431442"/>
          <bgColor theme="6" tint="0.79998168889431442"/>
        </patternFill>
      </fill>
      <alignment horizontal="center" vertical="bottom" textRotation="0" wrapText="0" indent="0" justifyLastLine="0" shrinkToFit="0" readingOrder="0"/>
      <border diagonalUp="0" diagonalDown="0">
        <left/>
        <right/>
        <top style="thin">
          <color indexed="64"/>
        </top>
        <bottom/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" formatCode="0"/>
      <fill>
        <patternFill patternType="solid">
          <fgColor indexed="64"/>
          <bgColor theme="8" tint="0.7999816888943144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theme="6" tint="0.79998168889431442"/>
          <bgColor theme="6" tint="0.7999816888943144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" formatCode="0"/>
      <fill>
        <patternFill patternType="solid">
          <fgColor indexed="64"/>
          <bgColor theme="4" tint="0.7999816888943144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theme="6" tint="0.79998168889431442"/>
          <bgColor theme="6" tint="0.7999816888943144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theme="6" tint="0.79998168889431442"/>
          <bgColor theme="6" tint="0.7999816888943144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rgb="FFFFCCCC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rgb="FFFFCCCC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theme="6" tint="0.79998168889431442"/>
          <bgColor theme="6" tint="0.7999816888943144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rgb="FFFFCCCC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theme="6" tint="0.79998168889431442"/>
          <bgColor theme="6" tint="0.7999816888943144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rgb="FFFFCCCC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theme="6" tint="0.79998168889431442"/>
          <bgColor theme="6" tint="0.7999816888943144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rgb="FFFFCCCC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theme="6" tint="0.79998168889431442"/>
          <bgColor theme="6" tint="0.7999816888943144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rgb="FFFFCCCC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theme="6" tint="0.79998168889431442"/>
          <bgColor theme="6" tint="0.7999816888943144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rgb="FFFFCCCC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theme="6" tint="0.79998168889431442"/>
          <bgColor theme="6" tint="0.7999816888943144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rgb="FFFFCCCC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theme="6" tint="0.79998168889431442"/>
          <bgColor theme="6" tint="0.7999816888943144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rgb="FFFFCCCC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theme="6" tint="0.79998168889431442"/>
          <bgColor theme="6" tint="0.7999816888943144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rgb="FFFFCCCC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theme="6" tint="0.79998168889431442"/>
          <bgColor theme="6" tint="0.7999816888943144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rgb="FFFFCCCC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theme="6" tint="0.79998168889431442"/>
          <bgColor theme="6" tint="0.7999816888943144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rgb="FFFFCCCC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theme="6" tint="0.79998168889431442"/>
          <bgColor theme="6" tint="0.7999816888943144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rgb="FFFFCCCC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theme="6" tint="0.79998168889431442"/>
          <bgColor theme="6" tint="0.7999816888943144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rgb="FFFFCCCC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theme="6" tint="0.79998168889431442"/>
          <bgColor theme="6" tint="0.7999816888943144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rgb="FFFFCCCC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theme="6" tint="0.79998168889431442"/>
          <bgColor theme="6" tint="0.7999816888943144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theme="6" tint="0.79998168889431442"/>
          <bgColor theme="6" tint="0.7999816888943144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theme="6" tint="0.79998168889431442"/>
          <bgColor theme="6" tint="0.7999816888943144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theme="6" tint="0.79998168889431442"/>
          <bgColor theme="6" tint="0.7999816888943144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theme="6" tint="0.79998168889431442"/>
          <bgColor theme="6" tint="0.7999816888943144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theme="6" tint="0.79998168889431442"/>
          <bgColor theme="6" tint="0.7999816888943144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theme="6" tint="0.79998168889431442"/>
          <bgColor theme="6" tint="0.7999816888943144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theme="6" tint="0.79998168889431442"/>
          <bgColor theme="6" tint="0.79998168889431442"/>
        </patternFill>
      </fill>
      <alignment horizontal="center" vertical="bottom" textRotation="0" wrapText="0" indent="0" justifyLastLine="0" shrinkToFit="0" readingOrder="0"/>
      <border diagonalUp="0" diagonalDown="0">
        <left/>
        <right/>
        <top style="thin">
          <color indexed="64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theme="6" tint="0.79998168889431442"/>
          <bgColor theme="6" tint="0.79998168889431442"/>
        </patternFill>
      </fill>
      <alignment horizontal="left" vertical="bottom" textRotation="0" wrapText="0" indent="0" justifyLastLine="0" shrinkToFit="0" readingOrder="0"/>
      <border diagonalUp="0" diagonalDown="0">
        <left/>
        <right/>
        <top style="thin">
          <color indexed="64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/>
        <vertAlign val="baseline"/>
        <sz val="11"/>
        <color theme="10"/>
        <name val="Calibri"/>
        <family val="2"/>
        <scheme val="minor"/>
      </font>
      <fill>
        <patternFill patternType="solid">
          <fgColor indexed="64"/>
          <bgColor theme="0" tint="-0.14999847407452621"/>
        </patternFill>
      </fill>
      <alignment horizontal="left" vertical="bottom" textRotation="0" wrapText="0" indent="0" justifyLastLine="0" shrinkToFit="0" readingOrder="0"/>
      <border diagonalUp="0" diagonalDown="0">
        <left/>
        <right/>
        <top style="thin">
          <color indexed="64"/>
        </top>
        <bottom/>
      </border>
      <protection locked="1" hidden="0"/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theme="6" tint="0.79998168889431442"/>
          <bgColor theme="6" tint="0.79998168889431442"/>
        </patternFill>
      </fill>
      <alignment horizontal="center" vertical="bottom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7" tint="0.59999389629810485"/>
        <name val="Calibri"/>
        <family val="2"/>
        <scheme val="minor"/>
      </font>
      <fill>
        <patternFill patternType="solid">
          <fgColor indexed="64"/>
          <bgColor theme="7" tint="0.59999389629810485"/>
        </patternFill>
      </fill>
      <alignment horizontal="center" vertical="bottom" textRotation="0" wrapText="1" indent="0" justifyLastLine="0" shrinkToFit="0" readingOrder="0"/>
      <protection locked="1" hidden="0"/>
    </dxf>
    <dxf>
      <fill>
        <patternFill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>
          <fgColor indexed="64"/>
          <bgColor theme="0"/>
        </patternFill>
      </fill>
    </dxf>
    <dxf>
      <fill>
        <patternFill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ill>
        <patternFill>
          <fgColor indexed="64"/>
          <bgColor theme="0"/>
        </patternFill>
      </fill>
    </dxf>
    <dxf>
      <border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protection locked="1" hidden="0"/>
    </dxf>
    <dxf>
      <border outline="0">
        <left style="thin">
          <color theme="4" tint="0.39997558519241921"/>
        </left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</border>
    </dxf>
    <dxf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theme="4"/>
          <bgColor theme="4"/>
        </patternFill>
      </fill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border diagonalUp="0" diagonalDown="0">
        <left/>
        <right/>
        <top style="thin">
          <color theme="4" tint="0.39997558519241921"/>
        </top>
        <bottom/>
        <vertical/>
        <horizontal/>
      </border>
      <protection locked="1" hidden="0"/>
    </dxf>
    <dxf>
      <border outline="0">
        <left style="thin">
          <color theme="4" tint="0.39997558519241921"/>
        </left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theme="4"/>
          <bgColor theme="4"/>
        </patternFill>
      </fill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border diagonalUp="0" diagonalDown="0">
        <left/>
        <right/>
        <top style="thin">
          <color theme="4" tint="0.39997558519241921"/>
        </top>
        <bottom/>
        <vertical/>
        <horizontal/>
      </border>
      <protection locked="1" hidden="0"/>
    </dxf>
    <dxf>
      <border outline="0">
        <left style="thin">
          <color theme="4" tint="0.39997558519241921"/>
        </left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theme="4"/>
          <bgColor theme="4"/>
        </patternFill>
      </fill>
      <protection locked="1" hidden="0"/>
    </dxf>
    <dxf>
      <protection locked="1" hidden="0"/>
    </dxf>
    <dxf>
      <border outline="0">
        <left style="thin">
          <color theme="4" tint="0.39997558519241921"/>
        </left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</border>
    </dxf>
    <dxf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theme="4"/>
          <bgColor theme="4"/>
        </patternFill>
      </fill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/>
        <top style="thin">
          <color theme="4" tint="0.39997558519241921"/>
        </top>
        <bottom/>
        <vertical/>
        <horizontal/>
      </border>
      <protection locked="1" hidden="0"/>
    </dxf>
    <dxf>
      <border outline="0">
        <left style="thin">
          <color theme="4" tint="0.39997558519241921"/>
        </left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theme="4"/>
          <bgColor theme="4"/>
        </patternFill>
      </fill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  <protection locked="1" hidden="0"/>
    </dxf>
    <dxf>
      <border outline="0">
        <top style="thin">
          <color theme="4" tint="0.39997558519241921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0"/>
        </patternFill>
      </fill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theme="4"/>
          <bgColor theme="4"/>
        </patternFill>
      </fill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0"/>
        </patternFill>
      </fill>
      <border diagonalUp="0" diagonalDown="0">
        <left/>
        <right/>
        <top style="thin">
          <color indexed="64"/>
        </top>
        <bottom/>
        <vertical/>
        <horizontal/>
      </border>
      <protection locked="1" hidden="0"/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0"/>
        </patternFill>
      </fill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theme="4"/>
          <bgColor theme="4"/>
        </patternFill>
      </fill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border diagonalUp="0" diagonalDown="0">
        <left/>
        <right/>
        <top style="thin">
          <color theme="4" tint="0.39997558519241921"/>
        </top>
        <bottom/>
        <vertical/>
        <horizontal/>
      </border>
      <protection locked="1" hidden="0"/>
    </dxf>
    <dxf>
      <border outline="0"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theme="4"/>
          <bgColor theme="4"/>
        </patternFill>
      </fill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protection locked="1" hidden="0"/>
    </dxf>
    <dxf>
      <border outline="0">
        <left style="thin">
          <color theme="4" tint="0.39997558519241921"/>
        </lef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theme="4"/>
          <bgColor theme="4"/>
        </patternFill>
      </fill>
      <protection locked="1" hidden="0"/>
    </dxf>
    <dxf>
      <protection locked="1" hidden="0"/>
    </dxf>
    <dxf>
      <border outline="0">
        <left style="thin">
          <color theme="4" tint="0.39997558519241921"/>
        </left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</border>
    </dxf>
    <dxf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theme="4"/>
          <bgColor theme="4"/>
        </patternFill>
      </fill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/>
        <top style="thin">
          <color theme="4" tint="0.39997558519241921"/>
        </top>
        <bottom/>
        <vertical/>
        <horizontal/>
      </border>
      <protection locked="1" hidden="0"/>
    </dxf>
    <dxf>
      <border outline="0">
        <left style="thin">
          <color theme="4" tint="0.39997558519241921"/>
        </left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theme="4"/>
          <bgColor theme="4"/>
        </patternFill>
      </fill>
      <protection locked="1" hidden="0"/>
    </dxf>
  </dxfs>
  <tableStyles count="0" defaultTableStyle="TableStyleMedium2" defaultPivotStyle="PivotStyleLight16"/>
  <colors>
    <mruColors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Relationship Id="rId14" Type="http://schemas.openxmlformats.org/officeDocument/2006/relationships/customXml" Target="../customXml/item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Literacy Levels - Percentage of Students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gradFill rotWithShape="1">
                <a:gsLst>
                  <a:gs pos="0">
                    <a:schemeClr val="accent1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1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1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2914-43E5-91D6-B1E613AC3417}"/>
              </c:ext>
            </c:extLst>
          </c:dPt>
          <c:dPt>
            <c:idx val="1"/>
            <c:bubble3D val="0"/>
            <c:spPr>
              <a:gradFill rotWithShape="1">
                <a:gsLst>
                  <a:gs pos="0">
                    <a:schemeClr val="accent3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3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3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2914-43E5-91D6-B1E613AC3417}"/>
              </c:ext>
            </c:extLst>
          </c:dPt>
          <c:dPt>
            <c:idx val="2"/>
            <c:bubble3D val="0"/>
            <c:spPr>
              <a:gradFill rotWithShape="1">
                <a:gsLst>
                  <a:gs pos="0">
                    <a:schemeClr val="accent5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5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5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2914-43E5-91D6-B1E613AC3417}"/>
              </c:ext>
            </c:extLst>
          </c:dPt>
          <c:dPt>
            <c:idx val="3"/>
            <c:bubble3D val="0"/>
            <c:spPr>
              <a:gradFill rotWithShape="1">
                <a:gsLst>
                  <a:gs pos="0">
                    <a:schemeClr val="accent1">
                      <a:lumMod val="6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1">
                      <a:lumMod val="6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1">
                      <a:lumMod val="6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2914-43E5-91D6-B1E613AC3417}"/>
              </c:ext>
            </c:extLst>
          </c:dPt>
          <c:dLbls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'WHOLE SCHOOL CAPTURE '!$A$2:$D$2</c:f>
              <c:strCache>
                <c:ptCount val="4"/>
                <c:pt idx="0">
                  <c:v>Emergent</c:v>
                </c:pt>
                <c:pt idx="1">
                  <c:v>Transitional</c:v>
                </c:pt>
                <c:pt idx="2">
                  <c:v>Conventional</c:v>
                </c:pt>
                <c:pt idx="3">
                  <c:v>Bridge</c:v>
                </c:pt>
              </c:strCache>
            </c:strRef>
          </c:cat>
          <c:val>
            <c:numRef>
              <c:f>'WHOLE SCHOOL CAPTURE '!$A$3:$D$3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2914-43E5-91D6-B1E613AC34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Emergent Focus Areas</a:t>
            </a:r>
            <a:r>
              <a:rPr lang="en-US" baseline="0"/>
              <a:t> - Percentage of Students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Emergent Focus Area #1</c:v>
          </c:tx>
          <c:spPr>
            <a:solidFill>
              <a:schemeClr val="accent1">
                <a:shade val="76000"/>
              </a:schemeClr>
            </a:solidFill>
            <a:ln>
              <a:noFill/>
            </a:ln>
            <a:effectLst/>
          </c:spPr>
          <c:invertIfNegative val="0"/>
          <c:cat>
            <c:strRef>
              <c:f>'WHOLE SCHOOL CAPTURE '!$A$48:$A$51</c:f>
              <c:strCache>
                <c:ptCount val="4"/>
                <c:pt idx="0">
                  <c:v>Shared Reading</c:v>
                </c:pt>
                <c:pt idx="1">
                  <c:v>Working with Letters/Sounds</c:v>
                </c:pt>
                <c:pt idx="2">
                  <c:v>Writing</c:v>
                </c:pt>
                <c:pt idx="3">
                  <c:v>All</c:v>
                </c:pt>
              </c:strCache>
            </c:strRef>
          </c:cat>
          <c:val>
            <c:numRef>
              <c:f>'WHOLE SCHOOL CAPTURE '!$C$48:$C$51</c:f>
              <c:numCache>
                <c:formatCode>0%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BCF-4C16-A8D7-B37653DA6A36}"/>
            </c:ext>
          </c:extLst>
        </c:ser>
        <c:ser>
          <c:idx val="1"/>
          <c:order val="1"/>
          <c:tx>
            <c:v>Emergent Focus Area #2</c:v>
          </c:tx>
          <c:spPr>
            <a:solidFill>
              <a:schemeClr val="accent1">
                <a:tint val="77000"/>
              </a:schemeClr>
            </a:solidFill>
            <a:ln>
              <a:noFill/>
            </a:ln>
            <a:effectLst/>
          </c:spPr>
          <c:invertIfNegative val="0"/>
          <c:cat>
            <c:strRef>
              <c:f>'WHOLE SCHOOL CAPTURE '!$A$48:$A$51</c:f>
              <c:strCache>
                <c:ptCount val="4"/>
                <c:pt idx="0">
                  <c:v>Shared Reading</c:v>
                </c:pt>
                <c:pt idx="1">
                  <c:v>Working with Letters/Sounds</c:v>
                </c:pt>
                <c:pt idx="2">
                  <c:v>Writing</c:v>
                </c:pt>
                <c:pt idx="3">
                  <c:v>All</c:v>
                </c:pt>
              </c:strCache>
            </c:strRef>
          </c:cat>
          <c:val>
            <c:numRef>
              <c:f>'WHOLE SCHOOL CAPTURE '!$F$48:$F$51</c:f>
              <c:numCache>
                <c:formatCode>0%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BCF-4C16-A8D7-B37653DA6A3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34090640"/>
        <c:axId val="1561845232"/>
      </c:barChart>
      <c:catAx>
        <c:axId val="5340906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61845232"/>
        <c:crosses val="autoZero"/>
        <c:auto val="1"/>
        <c:lblAlgn val="ctr"/>
        <c:lblOffset val="100"/>
        <c:noMultiLvlLbl val="0"/>
      </c:catAx>
      <c:valAx>
        <c:axId val="1561845232"/>
        <c:scaling>
          <c:orientation val="minMax"/>
          <c:max val="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34090640"/>
        <c:crosses val="autoZero"/>
        <c:crossBetween val="between"/>
        <c:majorUnit val="0.1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Transitional Focus Areas</a:t>
            </a:r>
            <a:r>
              <a:rPr lang="en-US" baseline="0"/>
              <a:t> - Percentage of Students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Transitional Focus Areas #1</c:v>
          </c:tx>
          <c:spPr>
            <a:solidFill>
              <a:schemeClr val="accent1">
                <a:shade val="76000"/>
              </a:schemeClr>
            </a:solidFill>
            <a:ln>
              <a:noFill/>
            </a:ln>
            <a:effectLst/>
          </c:spPr>
          <c:invertIfNegative val="0"/>
          <c:cat>
            <c:strRef>
              <c:f>'WHOLE SCHOOL CAPTURE '!$A$54:$A$61</c:f>
              <c:strCache>
                <c:ptCount val="8"/>
                <c:pt idx="0">
                  <c:v>Letter Sounds </c:v>
                </c:pt>
                <c:pt idx="1">
                  <c:v>Self-Selected Reading</c:v>
                </c:pt>
                <c:pt idx="2">
                  <c:v>Working with Words - Phonics</c:v>
                </c:pt>
                <c:pt idx="3">
                  <c:v>Working with Words - Words</c:v>
                </c:pt>
                <c:pt idx="4">
                  <c:v>Onset Rime</c:v>
                </c:pt>
                <c:pt idx="5">
                  <c:v>Comprehension</c:v>
                </c:pt>
                <c:pt idx="6">
                  <c:v>Writing</c:v>
                </c:pt>
                <c:pt idx="7">
                  <c:v>Working with Words</c:v>
                </c:pt>
              </c:strCache>
            </c:strRef>
          </c:cat>
          <c:val>
            <c:numRef>
              <c:f>'WHOLE SCHOOL CAPTURE '!$C$54:$C$61</c:f>
              <c:numCache>
                <c:formatCode>0%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072-42AD-B8E5-8756162BCF14}"/>
            </c:ext>
          </c:extLst>
        </c:ser>
        <c:ser>
          <c:idx val="1"/>
          <c:order val="1"/>
          <c:tx>
            <c:v>Transitional Focus Areas #2</c:v>
          </c:tx>
          <c:spPr>
            <a:solidFill>
              <a:schemeClr val="accent1">
                <a:tint val="77000"/>
              </a:schemeClr>
            </a:solidFill>
            <a:ln>
              <a:noFill/>
            </a:ln>
            <a:effectLst/>
          </c:spPr>
          <c:invertIfNegative val="0"/>
          <c:cat>
            <c:strRef>
              <c:f>'WHOLE SCHOOL CAPTURE '!$A$54:$A$61</c:f>
              <c:strCache>
                <c:ptCount val="8"/>
                <c:pt idx="0">
                  <c:v>Letter Sounds </c:v>
                </c:pt>
                <c:pt idx="1">
                  <c:v>Self-Selected Reading</c:v>
                </c:pt>
                <c:pt idx="2">
                  <c:v>Working with Words - Phonics</c:v>
                </c:pt>
                <c:pt idx="3">
                  <c:v>Working with Words - Words</c:v>
                </c:pt>
                <c:pt idx="4">
                  <c:v>Onset Rime</c:v>
                </c:pt>
                <c:pt idx="5">
                  <c:v>Comprehension</c:v>
                </c:pt>
                <c:pt idx="6">
                  <c:v>Writing</c:v>
                </c:pt>
                <c:pt idx="7">
                  <c:v>Working with Words</c:v>
                </c:pt>
              </c:strCache>
            </c:strRef>
          </c:cat>
          <c:val>
            <c:numRef>
              <c:f>'WHOLE SCHOOL CAPTURE '!$F$54:$F$61</c:f>
              <c:numCache>
                <c:formatCode>0%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072-42AD-B8E5-8756162BCF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34090640"/>
        <c:axId val="1561845232"/>
      </c:barChart>
      <c:catAx>
        <c:axId val="5340906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61845232"/>
        <c:crosses val="autoZero"/>
        <c:auto val="1"/>
        <c:lblAlgn val="ctr"/>
        <c:lblOffset val="100"/>
        <c:noMultiLvlLbl val="0"/>
      </c:catAx>
      <c:valAx>
        <c:axId val="1561845232"/>
        <c:scaling>
          <c:orientation val="minMax"/>
          <c:max val="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34090640"/>
        <c:crosses val="autoZero"/>
        <c:crossBetween val="between"/>
        <c:majorUnit val="0.1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200"/>
              <a:t>Conventional Focus Areas</a:t>
            </a:r>
            <a:r>
              <a:rPr lang="en-US" sz="1200" baseline="0"/>
              <a:t> - Percentage of Students</a:t>
            </a:r>
            <a:endParaRPr lang="en-US" sz="12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Conventional Focus Areas #1</c:v>
          </c:tx>
          <c:spPr>
            <a:solidFill>
              <a:schemeClr val="accent1">
                <a:shade val="76000"/>
              </a:schemeClr>
            </a:solidFill>
            <a:ln>
              <a:noFill/>
            </a:ln>
            <a:effectLst/>
          </c:spPr>
          <c:invertIfNegative val="0"/>
          <c:cat>
            <c:strRef>
              <c:f>'WHOLE SCHOOL CAPTURE '!$A$64:$A$67</c:f>
              <c:strCache>
                <c:ptCount val="4"/>
                <c:pt idx="0">
                  <c:v>Working with Words</c:v>
                </c:pt>
                <c:pt idx="1">
                  <c:v>Comprehension</c:v>
                </c:pt>
                <c:pt idx="2">
                  <c:v>Self-Selected Reading</c:v>
                </c:pt>
                <c:pt idx="3">
                  <c:v>Writing</c:v>
                </c:pt>
              </c:strCache>
            </c:strRef>
          </c:cat>
          <c:val>
            <c:numRef>
              <c:f>'WHOLE SCHOOL CAPTURE '!$C$64:$C$67</c:f>
              <c:numCache>
                <c:formatCode>0%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BF8-4FCF-B15F-C4A4F48C0CEB}"/>
            </c:ext>
          </c:extLst>
        </c:ser>
        <c:ser>
          <c:idx val="1"/>
          <c:order val="1"/>
          <c:tx>
            <c:v>Conventional Focus Areas #2</c:v>
          </c:tx>
          <c:spPr>
            <a:solidFill>
              <a:schemeClr val="accent1">
                <a:tint val="77000"/>
              </a:schemeClr>
            </a:solidFill>
            <a:ln>
              <a:noFill/>
            </a:ln>
            <a:effectLst/>
          </c:spPr>
          <c:invertIfNegative val="0"/>
          <c:cat>
            <c:strRef>
              <c:f>'WHOLE SCHOOL CAPTURE '!$A$64:$A$67</c:f>
              <c:strCache>
                <c:ptCount val="4"/>
                <c:pt idx="0">
                  <c:v>Working with Words</c:v>
                </c:pt>
                <c:pt idx="1">
                  <c:v>Comprehension</c:v>
                </c:pt>
                <c:pt idx="2">
                  <c:v>Self-Selected Reading</c:v>
                </c:pt>
                <c:pt idx="3">
                  <c:v>Writing</c:v>
                </c:pt>
              </c:strCache>
            </c:strRef>
          </c:cat>
          <c:val>
            <c:numRef>
              <c:f>'WHOLE SCHOOL CAPTURE '!$F$64:$F$67</c:f>
              <c:numCache>
                <c:formatCode>0%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BF8-4FCF-B15F-C4A4F48C0CE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34090640"/>
        <c:axId val="1561845232"/>
      </c:barChart>
      <c:catAx>
        <c:axId val="5340906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61845232"/>
        <c:crosses val="autoZero"/>
        <c:auto val="1"/>
        <c:lblAlgn val="ctr"/>
        <c:lblOffset val="100"/>
        <c:noMultiLvlLbl val="0"/>
      </c:catAx>
      <c:valAx>
        <c:axId val="1561845232"/>
        <c:scaling>
          <c:orientation val="minMax"/>
          <c:max val="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34090640"/>
        <c:crosses val="autoZero"/>
        <c:crossBetween val="between"/>
        <c:majorUnit val="0.1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3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4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style1.xml><?xml version="1.0" encoding="utf-8"?>
<cs:chartStyle xmlns:cs="http://schemas.microsoft.com/office/drawing/2012/chartStyle" xmlns:a="http://schemas.openxmlformats.org/drawingml/2006/main" id="344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6.png"/><Relationship Id="rId117" Type="http://schemas.openxmlformats.org/officeDocument/2006/relationships/image" Target="../media/image111.jpeg"/><Relationship Id="rId21" Type="http://schemas.openxmlformats.org/officeDocument/2006/relationships/image" Target="../media/image21.png"/><Relationship Id="rId42" Type="http://schemas.openxmlformats.org/officeDocument/2006/relationships/image" Target="../media/image42.jpeg"/><Relationship Id="rId47" Type="http://schemas.openxmlformats.org/officeDocument/2006/relationships/image" Target="../media/image47.jpeg"/><Relationship Id="rId63" Type="http://schemas.openxmlformats.org/officeDocument/2006/relationships/image" Target="../media/image63.jpeg"/><Relationship Id="rId68" Type="http://schemas.openxmlformats.org/officeDocument/2006/relationships/image" Target="../media/image68.png"/><Relationship Id="rId84" Type="http://schemas.openxmlformats.org/officeDocument/2006/relationships/image" Target="../media/image78.png"/><Relationship Id="rId89" Type="http://schemas.openxmlformats.org/officeDocument/2006/relationships/image" Target="../media/image83.tiff"/><Relationship Id="rId112" Type="http://schemas.openxmlformats.org/officeDocument/2006/relationships/image" Target="../media/image106.jpg"/><Relationship Id="rId16" Type="http://schemas.openxmlformats.org/officeDocument/2006/relationships/image" Target="../media/image16.png"/><Relationship Id="rId107" Type="http://schemas.openxmlformats.org/officeDocument/2006/relationships/image" Target="../media/image101.jpeg"/><Relationship Id="rId11" Type="http://schemas.openxmlformats.org/officeDocument/2006/relationships/image" Target="../media/image11.png"/><Relationship Id="rId32" Type="http://schemas.openxmlformats.org/officeDocument/2006/relationships/image" Target="../media/image32.jpeg"/><Relationship Id="rId37" Type="http://schemas.openxmlformats.org/officeDocument/2006/relationships/image" Target="../media/image37.jpeg"/><Relationship Id="rId53" Type="http://schemas.openxmlformats.org/officeDocument/2006/relationships/image" Target="../media/image53.jpeg"/><Relationship Id="rId58" Type="http://schemas.openxmlformats.org/officeDocument/2006/relationships/image" Target="../media/image58.jpeg"/><Relationship Id="rId74" Type="http://schemas.microsoft.com/office/2007/relationships/hdphoto" Target="../media/hdphoto3.wdp"/><Relationship Id="rId79" Type="http://schemas.openxmlformats.org/officeDocument/2006/relationships/image" Target="../media/image74.png"/><Relationship Id="rId102" Type="http://schemas.openxmlformats.org/officeDocument/2006/relationships/image" Target="../media/image96.jpg"/><Relationship Id="rId123" Type="http://schemas.openxmlformats.org/officeDocument/2006/relationships/image" Target="../media/image117.jpeg"/><Relationship Id="rId128" Type="http://schemas.openxmlformats.org/officeDocument/2006/relationships/image" Target="../media/image122.jpeg"/><Relationship Id="rId5" Type="http://schemas.openxmlformats.org/officeDocument/2006/relationships/image" Target="../media/image5.png"/><Relationship Id="rId90" Type="http://schemas.openxmlformats.org/officeDocument/2006/relationships/image" Target="../media/image84.tiff"/><Relationship Id="rId95" Type="http://schemas.openxmlformats.org/officeDocument/2006/relationships/image" Target="../media/image89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Relationship Id="rId43" Type="http://schemas.openxmlformats.org/officeDocument/2006/relationships/image" Target="../media/image43.jpeg"/><Relationship Id="rId48" Type="http://schemas.openxmlformats.org/officeDocument/2006/relationships/image" Target="../media/image48.jpeg"/><Relationship Id="rId64" Type="http://schemas.openxmlformats.org/officeDocument/2006/relationships/image" Target="../media/image64.jpeg"/><Relationship Id="rId69" Type="http://schemas.microsoft.com/office/2007/relationships/hdphoto" Target="../media/hdphoto1.wdp"/><Relationship Id="rId113" Type="http://schemas.openxmlformats.org/officeDocument/2006/relationships/image" Target="../media/image107.jpeg"/><Relationship Id="rId118" Type="http://schemas.openxmlformats.org/officeDocument/2006/relationships/image" Target="../media/image112.jpeg"/><Relationship Id="rId80" Type="http://schemas.microsoft.com/office/2007/relationships/hdphoto" Target="../media/hdphoto6.wdp"/><Relationship Id="rId85" Type="http://schemas.openxmlformats.org/officeDocument/2006/relationships/image" Target="../media/image79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33" Type="http://schemas.openxmlformats.org/officeDocument/2006/relationships/image" Target="../media/image33.jpeg"/><Relationship Id="rId38" Type="http://schemas.openxmlformats.org/officeDocument/2006/relationships/image" Target="../media/image38.jpeg"/><Relationship Id="rId59" Type="http://schemas.openxmlformats.org/officeDocument/2006/relationships/image" Target="../media/image59.jpeg"/><Relationship Id="rId103" Type="http://schemas.openxmlformats.org/officeDocument/2006/relationships/image" Target="../media/image97.jpeg"/><Relationship Id="rId108" Type="http://schemas.openxmlformats.org/officeDocument/2006/relationships/image" Target="../media/image102.jpeg"/><Relationship Id="rId124" Type="http://schemas.openxmlformats.org/officeDocument/2006/relationships/image" Target="../media/image118.png"/><Relationship Id="rId54" Type="http://schemas.openxmlformats.org/officeDocument/2006/relationships/image" Target="../media/image54.jpeg"/><Relationship Id="rId70" Type="http://schemas.openxmlformats.org/officeDocument/2006/relationships/image" Target="../media/image69.png"/><Relationship Id="rId75" Type="http://schemas.openxmlformats.org/officeDocument/2006/relationships/image" Target="../media/image72.png"/><Relationship Id="rId91" Type="http://schemas.openxmlformats.org/officeDocument/2006/relationships/image" Target="../media/image85.tiff"/><Relationship Id="rId96" Type="http://schemas.openxmlformats.org/officeDocument/2006/relationships/image" Target="../media/image90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23" Type="http://schemas.openxmlformats.org/officeDocument/2006/relationships/image" Target="../media/image23.png"/><Relationship Id="rId28" Type="http://schemas.openxmlformats.org/officeDocument/2006/relationships/image" Target="../media/image28.jpeg"/><Relationship Id="rId49" Type="http://schemas.openxmlformats.org/officeDocument/2006/relationships/image" Target="../media/image49.jpeg"/><Relationship Id="rId114" Type="http://schemas.openxmlformats.org/officeDocument/2006/relationships/image" Target="../media/image108.jpeg"/><Relationship Id="rId119" Type="http://schemas.openxmlformats.org/officeDocument/2006/relationships/image" Target="../media/image113.png"/><Relationship Id="rId44" Type="http://schemas.openxmlformats.org/officeDocument/2006/relationships/image" Target="../media/image44.jpeg"/><Relationship Id="rId60" Type="http://schemas.openxmlformats.org/officeDocument/2006/relationships/image" Target="../media/image60.jpeg"/><Relationship Id="rId65" Type="http://schemas.openxmlformats.org/officeDocument/2006/relationships/image" Target="../media/image65.jpeg"/><Relationship Id="rId81" Type="http://schemas.openxmlformats.org/officeDocument/2006/relationships/image" Target="../media/image75.png"/><Relationship Id="rId86" Type="http://schemas.openxmlformats.org/officeDocument/2006/relationships/image" Target="../media/image80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9" Type="http://schemas.openxmlformats.org/officeDocument/2006/relationships/image" Target="../media/image39.jpeg"/><Relationship Id="rId109" Type="http://schemas.openxmlformats.org/officeDocument/2006/relationships/image" Target="../media/image103.jpeg"/><Relationship Id="rId34" Type="http://schemas.openxmlformats.org/officeDocument/2006/relationships/image" Target="../media/image34.jpeg"/><Relationship Id="rId50" Type="http://schemas.openxmlformats.org/officeDocument/2006/relationships/image" Target="../media/image50.jpeg"/><Relationship Id="rId55" Type="http://schemas.openxmlformats.org/officeDocument/2006/relationships/image" Target="../media/image55.jpeg"/><Relationship Id="rId76" Type="http://schemas.microsoft.com/office/2007/relationships/hdphoto" Target="../media/hdphoto4.wdp"/><Relationship Id="rId97" Type="http://schemas.openxmlformats.org/officeDocument/2006/relationships/image" Target="../media/image91.png"/><Relationship Id="rId104" Type="http://schemas.openxmlformats.org/officeDocument/2006/relationships/image" Target="../media/image98.jpeg"/><Relationship Id="rId120" Type="http://schemas.openxmlformats.org/officeDocument/2006/relationships/image" Target="../media/image114.jpeg"/><Relationship Id="rId125" Type="http://schemas.openxmlformats.org/officeDocument/2006/relationships/image" Target="../media/image119.jpeg"/><Relationship Id="rId7" Type="http://schemas.openxmlformats.org/officeDocument/2006/relationships/image" Target="../media/image7.png"/><Relationship Id="rId71" Type="http://schemas.microsoft.com/office/2007/relationships/hdphoto" Target="../media/hdphoto2.wdp"/><Relationship Id="rId92" Type="http://schemas.openxmlformats.org/officeDocument/2006/relationships/image" Target="../media/image86.tiff"/><Relationship Id="rId2" Type="http://schemas.openxmlformats.org/officeDocument/2006/relationships/image" Target="../media/image2.png"/><Relationship Id="rId29" Type="http://schemas.openxmlformats.org/officeDocument/2006/relationships/image" Target="../media/image29.jpeg"/><Relationship Id="rId24" Type="http://schemas.openxmlformats.org/officeDocument/2006/relationships/image" Target="../media/image24.png"/><Relationship Id="rId40" Type="http://schemas.openxmlformats.org/officeDocument/2006/relationships/image" Target="../media/image40.jpeg"/><Relationship Id="rId45" Type="http://schemas.openxmlformats.org/officeDocument/2006/relationships/image" Target="../media/image45.jpeg"/><Relationship Id="rId66" Type="http://schemas.openxmlformats.org/officeDocument/2006/relationships/image" Target="../media/image66.jpeg"/><Relationship Id="rId87" Type="http://schemas.openxmlformats.org/officeDocument/2006/relationships/image" Target="../media/image81.png"/><Relationship Id="rId110" Type="http://schemas.openxmlformats.org/officeDocument/2006/relationships/image" Target="../media/image104.jpeg"/><Relationship Id="rId115" Type="http://schemas.openxmlformats.org/officeDocument/2006/relationships/image" Target="../media/image109.jpeg"/><Relationship Id="rId61" Type="http://schemas.openxmlformats.org/officeDocument/2006/relationships/image" Target="../media/image61.jpeg"/><Relationship Id="rId82" Type="http://schemas.openxmlformats.org/officeDocument/2006/relationships/image" Target="../media/image76.png"/><Relationship Id="rId19" Type="http://schemas.openxmlformats.org/officeDocument/2006/relationships/image" Target="../media/image19.png"/><Relationship Id="rId14" Type="http://schemas.openxmlformats.org/officeDocument/2006/relationships/image" Target="../media/image14.pn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Relationship Id="rId56" Type="http://schemas.openxmlformats.org/officeDocument/2006/relationships/image" Target="../media/image56.jpeg"/><Relationship Id="rId77" Type="http://schemas.openxmlformats.org/officeDocument/2006/relationships/image" Target="../media/image73.png"/><Relationship Id="rId100" Type="http://schemas.openxmlformats.org/officeDocument/2006/relationships/image" Target="../media/image94.jpeg"/><Relationship Id="rId105" Type="http://schemas.openxmlformats.org/officeDocument/2006/relationships/image" Target="../media/image99.jpeg"/><Relationship Id="rId126" Type="http://schemas.openxmlformats.org/officeDocument/2006/relationships/image" Target="../media/image120.png"/><Relationship Id="rId8" Type="http://schemas.openxmlformats.org/officeDocument/2006/relationships/image" Target="../media/image8.png"/><Relationship Id="rId51" Type="http://schemas.openxmlformats.org/officeDocument/2006/relationships/image" Target="../media/image51.png"/><Relationship Id="rId72" Type="http://schemas.openxmlformats.org/officeDocument/2006/relationships/image" Target="../media/image70.jpeg"/><Relationship Id="rId93" Type="http://schemas.openxmlformats.org/officeDocument/2006/relationships/image" Target="../media/image87.tiff"/><Relationship Id="rId98" Type="http://schemas.openxmlformats.org/officeDocument/2006/relationships/image" Target="../media/image92.png"/><Relationship Id="rId121" Type="http://schemas.openxmlformats.org/officeDocument/2006/relationships/image" Target="../media/image115.jpeg"/><Relationship Id="rId3" Type="http://schemas.openxmlformats.org/officeDocument/2006/relationships/image" Target="../media/image3.png"/><Relationship Id="rId25" Type="http://schemas.openxmlformats.org/officeDocument/2006/relationships/image" Target="../media/image25.png"/><Relationship Id="rId46" Type="http://schemas.openxmlformats.org/officeDocument/2006/relationships/image" Target="../media/image46.jpeg"/><Relationship Id="rId67" Type="http://schemas.openxmlformats.org/officeDocument/2006/relationships/image" Target="../media/image67.jpeg"/><Relationship Id="rId116" Type="http://schemas.openxmlformats.org/officeDocument/2006/relationships/image" Target="../media/image110.jpeg"/><Relationship Id="rId20" Type="http://schemas.openxmlformats.org/officeDocument/2006/relationships/image" Target="../media/image20.png"/><Relationship Id="rId41" Type="http://schemas.openxmlformats.org/officeDocument/2006/relationships/image" Target="../media/image41.jpeg"/><Relationship Id="rId62" Type="http://schemas.openxmlformats.org/officeDocument/2006/relationships/image" Target="../media/image62.jpeg"/><Relationship Id="rId83" Type="http://schemas.openxmlformats.org/officeDocument/2006/relationships/image" Target="../media/image77.png"/><Relationship Id="rId88" Type="http://schemas.openxmlformats.org/officeDocument/2006/relationships/image" Target="../media/image82.tiff"/><Relationship Id="rId111" Type="http://schemas.openxmlformats.org/officeDocument/2006/relationships/image" Target="../media/image105.jpeg"/><Relationship Id="rId15" Type="http://schemas.openxmlformats.org/officeDocument/2006/relationships/image" Target="../media/image15.png"/><Relationship Id="rId36" Type="http://schemas.openxmlformats.org/officeDocument/2006/relationships/image" Target="../media/image36.jpeg"/><Relationship Id="rId57" Type="http://schemas.openxmlformats.org/officeDocument/2006/relationships/image" Target="../media/image57.png"/><Relationship Id="rId106" Type="http://schemas.openxmlformats.org/officeDocument/2006/relationships/image" Target="../media/image100.jpeg"/><Relationship Id="rId127" Type="http://schemas.openxmlformats.org/officeDocument/2006/relationships/image" Target="../media/image121.jpeg"/><Relationship Id="rId10" Type="http://schemas.openxmlformats.org/officeDocument/2006/relationships/image" Target="../media/image10.png"/><Relationship Id="rId31" Type="http://schemas.openxmlformats.org/officeDocument/2006/relationships/image" Target="../media/image31.jpeg"/><Relationship Id="rId52" Type="http://schemas.openxmlformats.org/officeDocument/2006/relationships/image" Target="../media/image52.png"/><Relationship Id="rId73" Type="http://schemas.openxmlformats.org/officeDocument/2006/relationships/image" Target="../media/image71.png"/><Relationship Id="rId78" Type="http://schemas.microsoft.com/office/2007/relationships/hdphoto" Target="../media/hdphoto5.wdp"/><Relationship Id="rId94" Type="http://schemas.openxmlformats.org/officeDocument/2006/relationships/image" Target="../media/image88.tiff"/><Relationship Id="rId99" Type="http://schemas.openxmlformats.org/officeDocument/2006/relationships/image" Target="../media/image93.jpeg"/><Relationship Id="rId101" Type="http://schemas.openxmlformats.org/officeDocument/2006/relationships/image" Target="../media/image95.jpeg"/><Relationship Id="rId122" Type="http://schemas.openxmlformats.org/officeDocument/2006/relationships/image" Target="../media/image116.jpe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254296</xdr:colOff>
      <xdr:row>29</xdr:row>
      <xdr:rowOff>61659</xdr:rowOff>
    </xdr:from>
    <xdr:to>
      <xdr:col>1</xdr:col>
      <xdr:colOff>1678283</xdr:colOff>
      <xdr:row>29</xdr:row>
      <xdr:rowOff>1153615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340691" y="6086775"/>
          <a:ext cx="1419225" cy="1087194"/>
        </a:xfrm>
        <a:prstGeom prst="rect">
          <a:avLst/>
        </a:prstGeom>
      </xdr:spPr>
    </xdr:pic>
    <xdr:clientData/>
  </xdr:twoCellAnchor>
  <xdr:twoCellAnchor editAs="oneCell">
    <xdr:from>
      <xdr:col>1</xdr:col>
      <xdr:colOff>284162</xdr:colOff>
      <xdr:row>27</xdr:row>
      <xdr:rowOff>49213</xdr:rowOff>
    </xdr:from>
    <xdr:to>
      <xdr:col>1</xdr:col>
      <xdr:colOff>1762125</xdr:colOff>
      <xdr:row>27</xdr:row>
      <xdr:rowOff>1132496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08312" y="11345863"/>
          <a:ext cx="1477963" cy="1083283"/>
        </a:xfrm>
        <a:prstGeom prst="rect">
          <a:avLst/>
        </a:prstGeom>
      </xdr:spPr>
    </xdr:pic>
    <xdr:clientData/>
  </xdr:twoCellAnchor>
  <xdr:twoCellAnchor editAs="oneCell">
    <xdr:from>
      <xdr:col>1</xdr:col>
      <xdr:colOff>96837</xdr:colOff>
      <xdr:row>41</xdr:row>
      <xdr:rowOff>9525</xdr:rowOff>
    </xdr:from>
    <xdr:to>
      <xdr:col>1</xdr:col>
      <xdr:colOff>1924050</xdr:colOff>
      <xdr:row>41</xdr:row>
      <xdr:rowOff>1095375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20987" y="27708225"/>
          <a:ext cx="1827213" cy="1085850"/>
        </a:xfrm>
        <a:prstGeom prst="rect">
          <a:avLst/>
        </a:prstGeom>
      </xdr:spPr>
    </xdr:pic>
    <xdr:clientData/>
  </xdr:twoCellAnchor>
  <xdr:twoCellAnchor editAs="oneCell">
    <xdr:from>
      <xdr:col>1</xdr:col>
      <xdr:colOff>205457</xdr:colOff>
      <xdr:row>40</xdr:row>
      <xdr:rowOff>55562</xdr:rowOff>
    </xdr:from>
    <xdr:to>
      <xdr:col>1</xdr:col>
      <xdr:colOff>2029056</xdr:colOff>
      <xdr:row>40</xdr:row>
      <xdr:rowOff>1095375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290729" y="18912301"/>
          <a:ext cx="1818837" cy="1039813"/>
        </a:xfrm>
        <a:prstGeom prst="rect">
          <a:avLst/>
        </a:prstGeom>
      </xdr:spPr>
    </xdr:pic>
    <xdr:clientData/>
  </xdr:twoCellAnchor>
  <xdr:twoCellAnchor editAs="oneCell">
    <xdr:from>
      <xdr:col>1</xdr:col>
      <xdr:colOff>93661</xdr:colOff>
      <xdr:row>44</xdr:row>
      <xdr:rowOff>66675</xdr:rowOff>
    </xdr:from>
    <xdr:to>
      <xdr:col>1</xdr:col>
      <xdr:colOff>1866722</xdr:colOff>
      <xdr:row>44</xdr:row>
      <xdr:rowOff>1133475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17811" y="31280100"/>
          <a:ext cx="1773061" cy="1066800"/>
        </a:xfrm>
        <a:prstGeom prst="rect">
          <a:avLst/>
        </a:prstGeom>
      </xdr:spPr>
    </xdr:pic>
    <xdr:clientData/>
  </xdr:twoCellAnchor>
  <xdr:twoCellAnchor editAs="oneCell">
    <xdr:from>
      <xdr:col>1</xdr:col>
      <xdr:colOff>164731</xdr:colOff>
      <xdr:row>30</xdr:row>
      <xdr:rowOff>60804</xdr:rowOff>
    </xdr:from>
    <xdr:to>
      <xdr:col>1</xdr:col>
      <xdr:colOff>1588718</xdr:colOff>
      <xdr:row>30</xdr:row>
      <xdr:rowOff>1154012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251126" y="7252548"/>
          <a:ext cx="1419225" cy="1088446"/>
        </a:xfrm>
        <a:prstGeom prst="rect">
          <a:avLst/>
        </a:prstGeom>
      </xdr:spPr>
    </xdr:pic>
    <xdr:clientData/>
  </xdr:twoCellAnchor>
  <xdr:twoCellAnchor editAs="oneCell">
    <xdr:from>
      <xdr:col>1</xdr:col>
      <xdr:colOff>219465</xdr:colOff>
      <xdr:row>31</xdr:row>
      <xdr:rowOff>61433</xdr:rowOff>
    </xdr:from>
    <xdr:to>
      <xdr:col>1</xdr:col>
      <xdr:colOff>1617773</xdr:colOff>
      <xdr:row>31</xdr:row>
      <xdr:rowOff>1113256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305860" y="8419805"/>
          <a:ext cx="1398308" cy="1047061"/>
        </a:xfrm>
        <a:prstGeom prst="rect">
          <a:avLst/>
        </a:prstGeom>
      </xdr:spPr>
    </xdr:pic>
    <xdr:clientData/>
  </xdr:twoCellAnchor>
  <xdr:twoCellAnchor editAs="oneCell">
    <xdr:from>
      <xdr:col>1</xdr:col>
      <xdr:colOff>46037</xdr:colOff>
      <xdr:row>43</xdr:row>
      <xdr:rowOff>46037</xdr:rowOff>
    </xdr:from>
    <xdr:to>
      <xdr:col>1</xdr:col>
      <xdr:colOff>1895475</xdr:colOff>
      <xdr:row>43</xdr:row>
      <xdr:rowOff>1116577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770187" y="30087887"/>
          <a:ext cx="1849438" cy="1070540"/>
        </a:xfrm>
        <a:prstGeom prst="rect">
          <a:avLst/>
        </a:prstGeom>
      </xdr:spPr>
    </xdr:pic>
    <xdr:clientData/>
  </xdr:twoCellAnchor>
  <xdr:twoCellAnchor editAs="oneCell">
    <xdr:from>
      <xdr:col>1</xdr:col>
      <xdr:colOff>131762</xdr:colOff>
      <xdr:row>45</xdr:row>
      <xdr:rowOff>66676</xdr:rowOff>
    </xdr:from>
    <xdr:to>
      <xdr:col>1</xdr:col>
      <xdr:colOff>1857375</xdr:colOff>
      <xdr:row>45</xdr:row>
      <xdr:rowOff>1094303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55912" y="32451676"/>
          <a:ext cx="1725613" cy="1027627"/>
        </a:xfrm>
        <a:prstGeom prst="rect">
          <a:avLst/>
        </a:prstGeom>
      </xdr:spPr>
    </xdr:pic>
    <xdr:clientData/>
  </xdr:twoCellAnchor>
  <xdr:twoCellAnchor editAs="oneCell">
    <xdr:from>
      <xdr:col>1</xdr:col>
      <xdr:colOff>220663</xdr:colOff>
      <xdr:row>36</xdr:row>
      <xdr:rowOff>48086</xdr:rowOff>
    </xdr:from>
    <xdr:to>
      <xdr:col>1</xdr:col>
      <xdr:colOff>1752600</xdr:colOff>
      <xdr:row>36</xdr:row>
      <xdr:rowOff>1133852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4813" y="21888911"/>
          <a:ext cx="1531937" cy="1085766"/>
        </a:xfrm>
        <a:prstGeom prst="rect">
          <a:avLst/>
        </a:prstGeom>
      </xdr:spPr>
    </xdr:pic>
    <xdr:clientData/>
  </xdr:twoCellAnchor>
  <xdr:twoCellAnchor editAs="oneCell">
    <xdr:from>
      <xdr:col>1</xdr:col>
      <xdr:colOff>184565</xdr:colOff>
      <xdr:row>37</xdr:row>
      <xdr:rowOff>70886</xdr:rowOff>
    </xdr:from>
    <xdr:to>
      <xdr:col>1</xdr:col>
      <xdr:colOff>1722851</xdr:colOff>
      <xdr:row>37</xdr:row>
      <xdr:rowOff>1105801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269837" y="15428223"/>
          <a:ext cx="1533524" cy="1034915"/>
        </a:xfrm>
        <a:prstGeom prst="rect">
          <a:avLst/>
        </a:prstGeom>
      </xdr:spPr>
    </xdr:pic>
    <xdr:clientData/>
  </xdr:twoCellAnchor>
  <xdr:twoCellAnchor editAs="oneCell">
    <xdr:from>
      <xdr:col>1</xdr:col>
      <xdr:colOff>164071</xdr:colOff>
      <xdr:row>33</xdr:row>
      <xdr:rowOff>117546</xdr:rowOff>
    </xdr:from>
    <xdr:to>
      <xdr:col>1</xdr:col>
      <xdr:colOff>2039069</xdr:colOff>
      <xdr:row>33</xdr:row>
      <xdr:rowOff>1097034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250466" y="10809174"/>
          <a:ext cx="1870236" cy="979488"/>
        </a:xfrm>
        <a:prstGeom prst="rect">
          <a:avLst/>
        </a:prstGeom>
      </xdr:spPr>
    </xdr:pic>
    <xdr:clientData/>
  </xdr:twoCellAnchor>
  <xdr:twoCellAnchor editAs="oneCell">
    <xdr:from>
      <xdr:col>1</xdr:col>
      <xdr:colOff>250640</xdr:colOff>
      <xdr:row>32</xdr:row>
      <xdr:rowOff>68263</xdr:rowOff>
    </xdr:from>
    <xdr:to>
      <xdr:col>1</xdr:col>
      <xdr:colOff>1706413</xdr:colOff>
      <xdr:row>32</xdr:row>
      <xdr:rowOff>1133475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337035" y="9593263"/>
          <a:ext cx="1455773" cy="1065212"/>
        </a:xfrm>
        <a:prstGeom prst="rect">
          <a:avLst/>
        </a:prstGeom>
      </xdr:spPr>
    </xdr:pic>
    <xdr:clientData/>
  </xdr:twoCellAnchor>
  <xdr:twoCellAnchor editAs="oneCell">
    <xdr:from>
      <xdr:col>1</xdr:col>
      <xdr:colOff>157843</xdr:colOff>
      <xdr:row>4</xdr:row>
      <xdr:rowOff>47625</xdr:rowOff>
    </xdr:from>
    <xdr:to>
      <xdr:col>1</xdr:col>
      <xdr:colOff>1629455</xdr:colOff>
      <xdr:row>4</xdr:row>
      <xdr:rowOff>1133781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242129" y="28114625"/>
          <a:ext cx="1466850" cy="1086156"/>
        </a:xfrm>
        <a:prstGeom prst="rect">
          <a:avLst/>
        </a:prstGeom>
      </xdr:spPr>
    </xdr:pic>
    <xdr:clientData/>
  </xdr:twoCellAnchor>
  <xdr:twoCellAnchor editAs="oneCell">
    <xdr:from>
      <xdr:col>1</xdr:col>
      <xdr:colOff>46037</xdr:colOff>
      <xdr:row>10</xdr:row>
      <xdr:rowOff>57155</xdr:rowOff>
    </xdr:from>
    <xdr:to>
      <xdr:col>1</xdr:col>
      <xdr:colOff>1943100</xdr:colOff>
      <xdr:row>10</xdr:row>
      <xdr:rowOff>1095374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770187" y="42986330"/>
          <a:ext cx="1897063" cy="1038219"/>
        </a:xfrm>
        <a:prstGeom prst="rect">
          <a:avLst/>
        </a:prstGeom>
      </xdr:spPr>
    </xdr:pic>
    <xdr:clientData/>
  </xdr:twoCellAnchor>
  <xdr:twoCellAnchor editAs="oneCell">
    <xdr:from>
      <xdr:col>1</xdr:col>
      <xdr:colOff>68262</xdr:colOff>
      <xdr:row>14</xdr:row>
      <xdr:rowOff>49212</xdr:rowOff>
    </xdr:from>
    <xdr:to>
      <xdr:col>1</xdr:col>
      <xdr:colOff>1954662</xdr:colOff>
      <xdr:row>14</xdr:row>
      <xdr:rowOff>1114425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792412" y="47664687"/>
          <a:ext cx="1886400" cy="1065213"/>
        </a:xfrm>
        <a:prstGeom prst="rect">
          <a:avLst/>
        </a:prstGeom>
      </xdr:spPr>
    </xdr:pic>
    <xdr:clientData/>
  </xdr:twoCellAnchor>
  <xdr:twoCellAnchor editAs="oneCell">
    <xdr:from>
      <xdr:col>1</xdr:col>
      <xdr:colOff>119743</xdr:colOff>
      <xdr:row>6</xdr:row>
      <xdr:rowOff>47625</xdr:rowOff>
    </xdr:from>
    <xdr:to>
      <xdr:col>1</xdr:col>
      <xdr:colOff>1579819</xdr:colOff>
      <xdr:row>6</xdr:row>
      <xdr:rowOff>1123948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204029" y="30436911"/>
          <a:ext cx="1455314" cy="1076323"/>
        </a:xfrm>
        <a:prstGeom prst="rect">
          <a:avLst/>
        </a:prstGeom>
      </xdr:spPr>
    </xdr:pic>
    <xdr:clientData/>
  </xdr:twoCellAnchor>
  <xdr:twoCellAnchor editAs="oneCell">
    <xdr:from>
      <xdr:col>1</xdr:col>
      <xdr:colOff>105683</xdr:colOff>
      <xdr:row>12</xdr:row>
      <xdr:rowOff>67355</xdr:rowOff>
    </xdr:from>
    <xdr:to>
      <xdr:col>1</xdr:col>
      <xdr:colOff>1893280</xdr:colOff>
      <xdr:row>12</xdr:row>
      <xdr:rowOff>1123043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189969" y="37423498"/>
          <a:ext cx="1782835" cy="1055688"/>
        </a:xfrm>
        <a:prstGeom prst="rect">
          <a:avLst/>
        </a:prstGeom>
      </xdr:spPr>
    </xdr:pic>
    <xdr:clientData/>
  </xdr:twoCellAnchor>
  <xdr:twoCellAnchor editAs="oneCell">
    <xdr:from>
      <xdr:col>1</xdr:col>
      <xdr:colOff>115887</xdr:colOff>
      <xdr:row>9</xdr:row>
      <xdr:rowOff>49212</xdr:rowOff>
    </xdr:from>
    <xdr:to>
      <xdr:col>1</xdr:col>
      <xdr:colOff>1867200</xdr:colOff>
      <xdr:row>9</xdr:row>
      <xdr:rowOff>1133475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40037" y="41806812"/>
          <a:ext cx="1751313" cy="1084263"/>
        </a:xfrm>
        <a:prstGeom prst="rect">
          <a:avLst/>
        </a:prstGeom>
      </xdr:spPr>
    </xdr:pic>
    <xdr:clientData/>
  </xdr:twoCellAnchor>
  <xdr:twoCellAnchor editAs="oneCell">
    <xdr:from>
      <xdr:col>1</xdr:col>
      <xdr:colOff>179387</xdr:colOff>
      <xdr:row>15</xdr:row>
      <xdr:rowOff>66675</xdr:rowOff>
    </xdr:from>
    <xdr:to>
      <xdr:col>1</xdr:col>
      <xdr:colOff>1744689</xdr:colOff>
      <xdr:row>15</xdr:row>
      <xdr:rowOff>1114425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3537" y="48853725"/>
          <a:ext cx="1565302" cy="1047750"/>
        </a:xfrm>
        <a:prstGeom prst="rect">
          <a:avLst/>
        </a:prstGeom>
      </xdr:spPr>
    </xdr:pic>
    <xdr:clientData/>
  </xdr:twoCellAnchor>
  <xdr:twoCellAnchor editAs="oneCell">
    <xdr:from>
      <xdr:col>1</xdr:col>
      <xdr:colOff>210087</xdr:colOff>
      <xdr:row>17</xdr:row>
      <xdr:rowOff>57150</xdr:rowOff>
    </xdr:from>
    <xdr:to>
      <xdr:col>1</xdr:col>
      <xdr:colOff>1696368</xdr:colOff>
      <xdr:row>17</xdr:row>
      <xdr:rowOff>1095375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4237" y="50015775"/>
          <a:ext cx="1486281" cy="1038225"/>
        </a:xfrm>
        <a:prstGeom prst="rect">
          <a:avLst/>
        </a:prstGeom>
      </xdr:spPr>
    </xdr:pic>
    <xdr:clientData/>
  </xdr:twoCellAnchor>
  <xdr:twoCellAnchor editAs="oneCell">
    <xdr:from>
      <xdr:col>1</xdr:col>
      <xdr:colOff>180975</xdr:colOff>
      <xdr:row>18</xdr:row>
      <xdr:rowOff>66676</xdr:rowOff>
    </xdr:from>
    <xdr:to>
      <xdr:col>1</xdr:col>
      <xdr:colOff>1714500</xdr:colOff>
      <xdr:row>18</xdr:row>
      <xdr:rowOff>1132685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5125" y="51196876"/>
          <a:ext cx="1533525" cy="1066009"/>
        </a:xfrm>
        <a:prstGeom prst="rect">
          <a:avLst/>
        </a:prstGeom>
      </xdr:spPr>
    </xdr:pic>
    <xdr:clientData/>
  </xdr:twoCellAnchor>
  <xdr:twoCellAnchor editAs="oneCell">
    <xdr:from>
      <xdr:col>1</xdr:col>
      <xdr:colOff>163511</xdr:colOff>
      <xdr:row>19</xdr:row>
      <xdr:rowOff>65087</xdr:rowOff>
    </xdr:from>
    <xdr:to>
      <xdr:col>1</xdr:col>
      <xdr:colOff>1702758</xdr:colOff>
      <xdr:row>19</xdr:row>
      <xdr:rowOff>1143000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87661" y="52366862"/>
          <a:ext cx="1539247" cy="1077913"/>
        </a:xfrm>
        <a:prstGeom prst="rect">
          <a:avLst/>
        </a:prstGeom>
      </xdr:spPr>
    </xdr:pic>
    <xdr:clientData/>
  </xdr:twoCellAnchor>
  <xdr:twoCellAnchor editAs="oneCell">
    <xdr:from>
      <xdr:col>1</xdr:col>
      <xdr:colOff>161308</xdr:colOff>
      <xdr:row>20</xdr:row>
      <xdr:rowOff>58738</xdr:rowOff>
    </xdr:from>
    <xdr:to>
      <xdr:col>1</xdr:col>
      <xdr:colOff>1657349</xdr:colOff>
      <xdr:row>20</xdr:row>
      <xdr:rowOff>1115308</xdr:rowOff>
    </xdr:to>
    <xdr:pic>
      <xdr:nvPicPr>
        <xdr:cNvPr id="25" name="Picture 24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85458" y="53532088"/>
          <a:ext cx="1496041" cy="1056570"/>
        </a:xfrm>
        <a:prstGeom prst="rect">
          <a:avLst/>
        </a:prstGeom>
      </xdr:spPr>
    </xdr:pic>
    <xdr:clientData/>
  </xdr:twoCellAnchor>
  <xdr:twoCellAnchor editAs="oneCell">
    <xdr:from>
      <xdr:col>1</xdr:col>
      <xdr:colOff>234802</xdr:colOff>
      <xdr:row>35</xdr:row>
      <xdr:rowOff>76200</xdr:rowOff>
    </xdr:from>
    <xdr:to>
      <xdr:col>1</xdr:col>
      <xdr:colOff>1885343</xdr:colOff>
      <xdr:row>35</xdr:row>
      <xdr:rowOff>1104899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321197" y="13101084"/>
          <a:ext cx="1645779" cy="1028699"/>
        </a:xfrm>
        <a:prstGeom prst="rect">
          <a:avLst/>
        </a:prstGeom>
      </xdr:spPr>
    </xdr:pic>
    <xdr:clientData/>
  </xdr:twoCellAnchor>
  <xdr:oneCellAnchor>
    <xdr:from>
      <xdr:col>3</xdr:col>
      <xdr:colOff>194401</xdr:colOff>
      <xdr:row>3</xdr:row>
      <xdr:rowOff>152721</xdr:rowOff>
    </xdr:from>
    <xdr:ext cx="1886507" cy="866775"/>
    <xdr:pic>
      <xdr:nvPicPr>
        <xdr:cNvPr id="27" name="Picture 26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977937" y="2670042"/>
          <a:ext cx="1886507" cy="866775"/>
        </a:xfrm>
        <a:prstGeom prst="rect">
          <a:avLst/>
        </a:prstGeom>
      </xdr:spPr>
    </xdr:pic>
    <xdr:clientData/>
  </xdr:oneCellAnchor>
  <xdr:oneCellAnchor>
    <xdr:from>
      <xdr:col>3</xdr:col>
      <xdr:colOff>169409</xdr:colOff>
      <xdr:row>4</xdr:row>
      <xdr:rowOff>143983</xdr:rowOff>
    </xdr:from>
    <xdr:ext cx="2034631" cy="881715"/>
    <xdr:pic>
      <xdr:nvPicPr>
        <xdr:cNvPr id="28" name="Picture 27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9915921" y="3045785"/>
          <a:ext cx="2034631" cy="881715"/>
        </a:xfrm>
        <a:prstGeom prst="rect">
          <a:avLst/>
        </a:prstGeom>
      </xdr:spPr>
    </xdr:pic>
    <xdr:clientData/>
  </xdr:oneCellAnchor>
  <xdr:oneCellAnchor>
    <xdr:from>
      <xdr:col>3</xdr:col>
      <xdr:colOff>157843</xdr:colOff>
      <xdr:row>5</xdr:row>
      <xdr:rowOff>189140</xdr:rowOff>
    </xdr:from>
    <xdr:ext cx="1686388" cy="876300"/>
    <xdr:pic>
      <xdr:nvPicPr>
        <xdr:cNvPr id="29" name="Picture 28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941379" y="5046890"/>
          <a:ext cx="1686388" cy="876300"/>
        </a:xfrm>
        <a:prstGeom prst="rect">
          <a:avLst/>
        </a:prstGeom>
      </xdr:spPr>
    </xdr:pic>
    <xdr:clientData/>
  </xdr:oneCellAnchor>
  <xdr:oneCellAnchor>
    <xdr:from>
      <xdr:col>3</xdr:col>
      <xdr:colOff>227240</xdr:colOff>
      <xdr:row>6</xdr:row>
      <xdr:rowOff>43543</xdr:rowOff>
    </xdr:from>
    <xdr:ext cx="1809750" cy="1066712"/>
    <xdr:pic>
      <xdr:nvPicPr>
        <xdr:cNvPr id="30" name="Picture 29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0010776" y="6071507"/>
          <a:ext cx="1809750" cy="1066712"/>
        </a:xfrm>
        <a:prstGeom prst="rect">
          <a:avLst/>
        </a:prstGeom>
      </xdr:spPr>
    </xdr:pic>
    <xdr:clientData/>
  </xdr:oneCellAnchor>
  <xdr:oneCellAnchor>
    <xdr:from>
      <xdr:col>3</xdr:col>
      <xdr:colOff>194583</xdr:colOff>
      <xdr:row>7</xdr:row>
      <xdr:rowOff>108857</xdr:rowOff>
    </xdr:from>
    <xdr:ext cx="1800225" cy="960561"/>
    <xdr:pic>
      <xdr:nvPicPr>
        <xdr:cNvPr id="31" name="Picture 30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978119" y="7307036"/>
          <a:ext cx="1800225" cy="960561"/>
        </a:xfrm>
        <a:prstGeom prst="rect">
          <a:avLst/>
        </a:prstGeom>
      </xdr:spPr>
    </xdr:pic>
    <xdr:clientData/>
  </xdr:oneCellAnchor>
  <xdr:oneCellAnchor>
    <xdr:from>
      <xdr:col>3</xdr:col>
      <xdr:colOff>225879</xdr:colOff>
      <xdr:row>10</xdr:row>
      <xdr:rowOff>159204</xdr:rowOff>
    </xdr:from>
    <xdr:ext cx="1855743" cy="866775"/>
    <xdr:pic>
      <xdr:nvPicPr>
        <xdr:cNvPr id="32" name="Picture 31"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009415" y="10868025"/>
          <a:ext cx="1855743" cy="866775"/>
        </a:xfrm>
        <a:prstGeom prst="rect">
          <a:avLst/>
        </a:prstGeom>
      </xdr:spPr>
    </xdr:pic>
    <xdr:clientData/>
  </xdr:oneCellAnchor>
  <xdr:oneCellAnchor>
    <xdr:from>
      <xdr:col>3</xdr:col>
      <xdr:colOff>231320</xdr:colOff>
      <xdr:row>11</xdr:row>
      <xdr:rowOff>104891</xdr:rowOff>
    </xdr:from>
    <xdr:ext cx="1839413" cy="942858"/>
    <xdr:pic>
      <xdr:nvPicPr>
        <xdr:cNvPr id="33" name="Picture 32">
          <a:extLst>
            <a:ext uri="{FF2B5EF4-FFF2-40B4-BE49-F238E27FC236}">
              <a16:creationId xmlns:a16="http://schemas.microsoft.com/office/drawing/2014/main" id="{00000000-0008-0000-01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014856" y="11983927"/>
          <a:ext cx="1839413" cy="942858"/>
        </a:xfrm>
        <a:prstGeom prst="rect">
          <a:avLst/>
        </a:prstGeom>
      </xdr:spPr>
    </xdr:pic>
    <xdr:clientData/>
  </xdr:oneCellAnchor>
  <xdr:oneCellAnchor>
    <xdr:from>
      <xdr:col>3</xdr:col>
      <xdr:colOff>361950</xdr:colOff>
      <xdr:row>12</xdr:row>
      <xdr:rowOff>57150</xdr:rowOff>
    </xdr:from>
    <xdr:ext cx="1578803" cy="1066800"/>
    <xdr:pic>
      <xdr:nvPicPr>
        <xdr:cNvPr id="34" name="Picture 33"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145486" y="13106400"/>
          <a:ext cx="1578803" cy="1066800"/>
        </a:xfrm>
        <a:prstGeom prst="rect">
          <a:avLst/>
        </a:prstGeom>
      </xdr:spPr>
    </xdr:pic>
    <xdr:clientData/>
  </xdr:oneCellAnchor>
  <xdr:oneCellAnchor>
    <xdr:from>
      <xdr:col>3</xdr:col>
      <xdr:colOff>444954</xdr:colOff>
      <xdr:row>13</xdr:row>
      <xdr:rowOff>66675</xdr:rowOff>
    </xdr:from>
    <xdr:ext cx="1181945" cy="1057276"/>
    <xdr:pic>
      <xdr:nvPicPr>
        <xdr:cNvPr id="35" name="Picture 34"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228490" y="14286139"/>
          <a:ext cx="1181945" cy="1057276"/>
        </a:xfrm>
        <a:prstGeom prst="rect">
          <a:avLst/>
        </a:prstGeom>
      </xdr:spPr>
    </xdr:pic>
    <xdr:clientData/>
  </xdr:oneCellAnchor>
  <xdr:oneCellAnchor>
    <xdr:from>
      <xdr:col>3</xdr:col>
      <xdr:colOff>309842</xdr:colOff>
      <xdr:row>14</xdr:row>
      <xdr:rowOff>76199</xdr:rowOff>
    </xdr:from>
    <xdr:ext cx="1466849" cy="1037023"/>
    <xdr:pic>
      <xdr:nvPicPr>
        <xdr:cNvPr id="36" name="Picture 35">
          <a:extLst>
            <a:ext uri="{FF2B5EF4-FFF2-40B4-BE49-F238E27FC236}">
              <a16:creationId xmlns:a16="http://schemas.microsoft.com/office/drawing/2014/main" id="{00000000-0008-0000-01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666754" y="15551523"/>
          <a:ext cx="1466849" cy="1037023"/>
        </a:xfrm>
        <a:prstGeom prst="rect">
          <a:avLst/>
        </a:prstGeom>
      </xdr:spPr>
    </xdr:pic>
    <xdr:clientData/>
  </xdr:oneCellAnchor>
  <xdr:oneCellAnchor>
    <xdr:from>
      <xdr:col>3</xdr:col>
      <xdr:colOff>314885</xdr:colOff>
      <xdr:row>15</xdr:row>
      <xdr:rowOff>39499</xdr:rowOff>
    </xdr:from>
    <xdr:ext cx="1464620" cy="1057275"/>
    <xdr:pic>
      <xdr:nvPicPr>
        <xdr:cNvPr id="37" name="Picture 36"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671797" y="16691440"/>
          <a:ext cx="1464620" cy="1057275"/>
        </a:xfrm>
        <a:prstGeom prst="rect">
          <a:avLst/>
        </a:prstGeom>
      </xdr:spPr>
    </xdr:pic>
    <xdr:clientData/>
  </xdr:oneCellAnchor>
  <xdr:oneCellAnchor>
    <xdr:from>
      <xdr:col>3</xdr:col>
      <xdr:colOff>207309</xdr:colOff>
      <xdr:row>16</xdr:row>
      <xdr:rowOff>57150</xdr:rowOff>
    </xdr:from>
    <xdr:ext cx="1428750" cy="1077897"/>
    <xdr:pic>
      <xdr:nvPicPr>
        <xdr:cNvPr id="38" name="Picture 37">
          <a:extLst>
            <a:ext uri="{FF2B5EF4-FFF2-40B4-BE49-F238E27FC236}">
              <a16:creationId xmlns:a16="http://schemas.microsoft.com/office/drawing/2014/main" id="{00000000-0008-0000-01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564221" y="17885709"/>
          <a:ext cx="1428750" cy="1077897"/>
        </a:xfrm>
        <a:prstGeom prst="rect">
          <a:avLst/>
        </a:prstGeom>
      </xdr:spPr>
    </xdr:pic>
    <xdr:clientData/>
  </xdr:oneCellAnchor>
  <xdr:oneCellAnchor>
    <xdr:from>
      <xdr:col>3</xdr:col>
      <xdr:colOff>252132</xdr:colOff>
      <xdr:row>17</xdr:row>
      <xdr:rowOff>77881</xdr:rowOff>
    </xdr:from>
    <xdr:ext cx="1382081" cy="1057275"/>
    <xdr:pic>
      <xdr:nvPicPr>
        <xdr:cNvPr id="39" name="Picture 38">
          <a:extLst>
            <a:ext uri="{FF2B5EF4-FFF2-40B4-BE49-F238E27FC236}">
              <a16:creationId xmlns:a16="http://schemas.microsoft.com/office/drawing/2014/main" id="{00000000-0008-0000-01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609044" y="19083057"/>
          <a:ext cx="1382081" cy="1057275"/>
        </a:xfrm>
        <a:prstGeom prst="rect">
          <a:avLst/>
        </a:prstGeom>
      </xdr:spPr>
    </xdr:pic>
    <xdr:clientData/>
  </xdr:oneCellAnchor>
  <xdr:oneCellAnchor>
    <xdr:from>
      <xdr:col>3</xdr:col>
      <xdr:colOff>270782</xdr:colOff>
      <xdr:row>19</xdr:row>
      <xdr:rowOff>122465</xdr:rowOff>
    </xdr:from>
    <xdr:ext cx="1858986" cy="923925"/>
    <xdr:pic>
      <xdr:nvPicPr>
        <xdr:cNvPr id="40" name="Picture 39">
          <a:extLst>
            <a:ext uri="{FF2B5EF4-FFF2-40B4-BE49-F238E27FC236}">
              <a16:creationId xmlns:a16="http://schemas.microsoft.com/office/drawing/2014/main" id="{00000000-0008-0000-01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054318" y="21363215"/>
          <a:ext cx="1858986" cy="923925"/>
        </a:xfrm>
        <a:prstGeom prst="rect">
          <a:avLst/>
        </a:prstGeom>
      </xdr:spPr>
    </xdr:pic>
    <xdr:clientData/>
  </xdr:oneCellAnchor>
  <xdr:oneCellAnchor>
    <xdr:from>
      <xdr:col>3</xdr:col>
      <xdr:colOff>161926</xdr:colOff>
      <xdr:row>20</xdr:row>
      <xdr:rowOff>149679</xdr:rowOff>
    </xdr:from>
    <xdr:ext cx="1905400" cy="971550"/>
    <xdr:pic>
      <xdr:nvPicPr>
        <xdr:cNvPr id="41" name="Picture 40">
          <a:extLst>
            <a:ext uri="{FF2B5EF4-FFF2-40B4-BE49-F238E27FC236}">
              <a16:creationId xmlns:a16="http://schemas.microsoft.com/office/drawing/2014/main" id="{00000000-0008-0000-01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945462" y="22560643"/>
          <a:ext cx="1905400" cy="971550"/>
        </a:xfrm>
        <a:prstGeom prst="rect">
          <a:avLst/>
        </a:prstGeom>
      </xdr:spPr>
    </xdr:pic>
    <xdr:clientData/>
  </xdr:oneCellAnchor>
  <xdr:oneCellAnchor>
    <xdr:from>
      <xdr:col>3</xdr:col>
      <xdr:colOff>417740</xdr:colOff>
      <xdr:row>21</xdr:row>
      <xdr:rowOff>43542</xdr:rowOff>
    </xdr:from>
    <xdr:ext cx="1448223" cy="1057377"/>
    <xdr:pic>
      <xdr:nvPicPr>
        <xdr:cNvPr id="42" name="Picture 41">
          <a:extLst>
            <a:ext uri="{FF2B5EF4-FFF2-40B4-BE49-F238E27FC236}">
              <a16:creationId xmlns:a16="http://schemas.microsoft.com/office/drawing/2014/main" id="{00000000-0008-0000-01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201276" y="23624721"/>
          <a:ext cx="1448223" cy="1057377"/>
        </a:xfrm>
        <a:prstGeom prst="rect">
          <a:avLst/>
        </a:prstGeom>
      </xdr:spPr>
    </xdr:pic>
    <xdr:clientData/>
  </xdr:oneCellAnchor>
  <xdr:oneCellAnchor>
    <xdr:from>
      <xdr:col>3</xdr:col>
      <xdr:colOff>336096</xdr:colOff>
      <xdr:row>22</xdr:row>
      <xdr:rowOff>62593</xdr:rowOff>
    </xdr:from>
    <xdr:ext cx="1619250" cy="1038405"/>
    <xdr:pic>
      <xdr:nvPicPr>
        <xdr:cNvPr id="43" name="Picture 42">
          <a:extLst>
            <a:ext uri="{FF2B5EF4-FFF2-40B4-BE49-F238E27FC236}">
              <a16:creationId xmlns:a16="http://schemas.microsoft.com/office/drawing/2014/main" id="{00000000-0008-0000-01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119632" y="24813986"/>
          <a:ext cx="1619250" cy="1038405"/>
        </a:xfrm>
        <a:prstGeom prst="rect">
          <a:avLst/>
        </a:prstGeom>
      </xdr:spPr>
    </xdr:pic>
    <xdr:clientData/>
  </xdr:oneCellAnchor>
  <xdr:oneCellAnchor>
    <xdr:from>
      <xdr:col>3</xdr:col>
      <xdr:colOff>729343</xdr:colOff>
      <xdr:row>23</xdr:row>
      <xdr:rowOff>43543</xdr:rowOff>
    </xdr:from>
    <xdr:ext cx="647453" cy="1055330"/>
    <xdr:pic>
      <xdr:nvPicPr>
        <xdr:cNvPr id="44" name="Picture 43">
          <a:extLst>
            <a:ext uri="{FF2B5EF4-FFF2-40B4-BE49-F238E27FC236}">
              <a16:creationId xmlns:a16="http://schemas.microsoft.com/office/drawing/2014/main" id="{00000000-0008-0000-01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512879" y="25965150"/>
          <a:ext cx="647453" cy="1055330"/>
        </a:xfrm>
        <a:prstGeom prst="rect">
          <a:avLst/>
        </a:prstGeom>
      </xdr:spPr>
    </xdr:pic>
    <xdr:clientData/>
  </xdr:oneCellAnchor>
  <xdr:oneCellAnchor>
    <xdr:from>
      <xdr:col>3</xdr:col>
      <xdr:colOff>770165</xdr:colOff>
      <xdr:row>24</xdr:row>
      <xdr:rowOff>80282</xdr:rowOff>
    </xdr:from>
    <xdr:ext cx="646371" cy="1045805"/>
    <xdr:pic>
      <xdr:nvPicPr>
        <xdr:cNvPr id="45" name="Picture 44">
          <a:extLst>
            <a:ext uri="{FF2B5EF4-FFF2-40B4-BE49-F238E27FC236}">
              <a16:creationId xmlns:a16="http://schemas.microsoft.com/office/drawing/2014/main" id="{00000000-0008-0000-01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553701" y="27172103"/>
          <a:ext cx="646371" cy="1045805"/>
        </a:xfrm>
        <a:prstGeom prst="rect">
          <a:avLst/>
        </a:prstGeom>
      </xdr:spPr>
    </xdr:pic>
    <xdr:clientData/>
  </xdr:oneCellAnchor>
  <xdr:oneCellAnchor>
    <xdr:from>
      <xdr:col>3</xdr:col>
      <xdr:colOff>783772</xdr:colOff>
      <xdr:row>26</xdr:row>
      <xdr:rowOff>69482</xdr:rowOff>
    </xdr:from>
    <xdr:ext cx="771929" cy="1058551"/>
    <xdr:pic>
      <xdr:nvPicPr>
        <xdr:cNvPr id="46" name="Picture 45">
          <a:extLst>
            <a:ext uri="{FF2B5EF4-FFF2-40B4-BE49-F238E27FC236}">
              <a16:creationId xmlns:a16="http://schemas.microsoft.com/office/drawing/2014/main" id="{00000000-0008-0000-01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567308" y="29501732"/>
          <a:ext cx="771929" cy="1058551"/>
        </a:xfrm>
        <a:prstGeom prst="rect">
          <a:avLst/>
        </a:prstGeom>
      </xdr:spPr>
    </xdr:pic>
    <xdr:clientData/>
  </xdr:oneCellAnchor>
  <xdr:oneCellAnchor>
    <xdr:from>
      <xdr:col>3</xdr:col>
      <xdr:colOff>762001</xdr:colOff>
      <xdr:row>28</xdr:row>
      <xdr:rowOff>59532</xdr:rowOff>
    </xdr:from>
    <xdr:ext cx="780512" cy="1066800"/>
    <xdr:pic>
      <xdr:nvPicPr>
        <xdr:cNvPr id="47" name="Picture 46">
          <a:extLst>
            <a:ext uri="{FF2B5EF4-FFF2-40B4-BE49-F238E27FC236}">
              <a16:creationId xmlns:a16="http://schemas.microsoft.com/office/drawing/2014/main" id="{00000000-0008-0000-01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537032" y="31742063"/>
          <a:ext cx="780512" cy="1066800"/>
        </a:xfrm>
        <a:prstGeom prst="rect">
          <a:avLst/>
        </a:prstGeom>
      </xdr:spPr>
    </xdr:pic>
    <xdr:clientData/>
  </xdr:oneCellAnchor>
  <xdr:oneCellAnchor>
    <xdr:from>
      <xdr:col>3</xdr:col>
      <xdr:colOff>704850</xdr:colOff>
      <xdr:row>30</xdr:row>
      <xdr:rowOff>38101</xdr:rowOff>
    </xdr:from>
    <xdr:ext cx="811061" cy="1095375"/>
    <xdr:pic>
      <xdr:nvPicPr>
        <xdr:cNvPr id="48" name="Picture 47">
          <a:extLst>
            <a:ext uri="{FF2B5EF4-FFF2-40B4-BE49-F238E27FC236}">
              <a16:creationId xmlns:a16="http://schemas.microsoft.com/office/drawing/2014/main" id="{00000000-0008-0000-01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479881" y="34054257"/>
          <a:ext cx="811061" cy="1095375"/>
        </a:xfrm>
        <a:prstGeom prst="rect">
          <a:avLst/>
        </a:prstGeom>
      </xdr:spPr>
    </xdr:pic>
    <xdr:clientData/>
  </xdr:oneCellAnchor>
  <xdr:oneCellAnchor>
    <xdr:from>
      <xdr:col>3</xdr:col>
      <xdr:colOff>737030</xdr:colOff>
      <xdr:row>31</xdr:row>
      <xdr:rowOff>57149</xdr:rowOff>
    </xdr:from>
    <xdr:ext cx="760776" cy="1045705"/>
    <xdr:pic>
      <xdr:nvPicPr>
        <xdr:cNvPr id="49" name="Picture 48">
          <a:extLst>
            <a:ext uri="{FF2B5EF4-FFF2-40B4-BE49-F238E27FC236}">
              <a16:creationId xmlns:a16="http://schemas.microsoft.com/office/drawing/2014/main" id="{00000000-0008-0000-01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512061" y="35240118"/>
          <a:ext cx="760776" cy="1045705"/>
        </a:xfrm>
        <a:prstGeom prst="rect">
          <a:avLst/>
        </a:prstGeom>
      </xdr:spPr>
    </xdr:pic>
    <xdr:clientData/>
  </xdr:oneCellAnchor>
  <xdr:oneCellAnchor>
    <xdr:from>
      <xdr:col>3</xdr:col>
      <xdr:colOff>735806</xdr:colOff>
      <xdr:row>32</xdr:row>
      <xdr:rowOff>38101</xdr:rowOff>
    </xdr:from>
    <xdr:ext cx="781704" cy="1085850"/>
    <xdr:pic>
      <xdr:nvPicPr>
        <xdr:cNvPr id="50" name="Picture 49">
          <a:extLst>
            <a:ext uri="{FF2B5EF4-FFF2-40B4-BE49-F238E27FC236}">
              <a16:creationId xmlns:a16="http://schemas.microsoft.com/office/drawing/2014/main" id="{00000000-0008-0000-0100-00003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510837" y="36387882"/>
          <a:ext cx="781704" cy="1085850"/>
        </a:xfrm>
        <a:prstGeom prst="rect">
          <a:avLst/>
        </a:prstGeom>
      </xdr:spPr>
    </xdr:pic>
    <xdr:clientData/>
  </xdr:oneCellAnchor>
  <xdr:oneCellAnchor>
    <xdr:from>
      <xdr:col>3</xdr:col>
      <xdr:colOff>725927</xdr:colOff>
      <xdr:row>33</xdr:row>
      <xdr:rowOff>54767</xdr:rowOff>
    </xdr:from>
    <xdr:ext cx="744168" cy="1038225"/>
    <xdr:pic>
      <xdr:nvPicPr>
        <xdr:cNvPr id="51" name="Picture 50">
          <a:extLst>
            <a:ext uri="{FF2B5EF4-FFF2-40B4-BE49-F238E27FC236}">
              <a16:creationId xmlns:a16="http://schemas.microsoft.com/office/drawing/2014/main" id="{00000000-0008-0000-01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500958" y="37571361"/>
          <a:ext cx="744168" cy="1038225"/>
        </a:xfrm>
        <a:prstGeom prst="rect">
          <a:avLst/>
        </a:prstGeom>
      </xdr:spPr>
    </xdr:pic>
    <xdr:clientData/>
  </xdr:oneCellAnchor>
  <xdr:twoCellAnchor editAs="oneCell">
    <xdr:from>
      <xdr:col>1</xdr:col>
      <xdr:colOff>707571</xdr:colOff>
      <xdr:row>2</xdr:row>
      <xdr:rowOff>127000</xdr:rowOff>
    </xdr:from>
    <xdr:to>
      <xdr:col>1</xdr:col>
      <xdr:colOff>1770572</xdr:colOff>
      <xdr:row>2</xdr:row>
      <xdr:rowOff>1099111</xdr:rowOff>
    </xdr:to>
    <xdr:pic>
      <xdr:nvPicPr>
        <xdr:cNvPr id="52" name="Picture 51">
          <a:extLst>
            <a:ext uri="{FF2B5EF4-FFF2-40B4-BE49-F238E27FC236}">
              <a16:creationId xmlns:a16="http://schemas.microsoft.com/office/drawing/2014/main" id="{00000000-0008-0000-0100-00003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791857" y="1487714"/>
          <a:ext cx="1063001" cy="962587"/>
        </a:xfrm>
        <a:prstGeom prst="rect">
          <a:avLst/>
        </a:prstGeom>
      </xdr:spPr>
    </xdr:pic>
    <xdr:clientData/>
  </xdr:twoCellAnchor>
  <xdr:twoCellAnchor editAs="oneCell">
    <xdr:from>
      <xdr:col>3</xdr:col>
      <xdr:colOff>605985</xdr:colOff>
      <xdr:row>2</xdr:row>
      <xdr:rowOff>145142</xdr:rowOff>
    </xdr:from>
    <xdr:to>
      <xdr:col>3</xdr:col>
      <xdr:colOff>1705429</xdr:colOff>
      <xdr:row>2</xdr:row>
      <xdr:rowOff>1049767</xdr:rowOff>
    </xdr:to>
    <xdr:pic>
      <xdr:nvPicPr>
        <xdr:cNvPr id="54" name="Picture 53">
          <a:extLst>
            <a:ext uri="{FF2B5EF4-FFF2-40B4-BE49-F238E27FC236}">
              <a16:creationId xmlns:a16="http://schemas.microsoft.com/office/drawing/2014/main" id="{00000000-0008-0000-0100-00003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001842" y="1505856"/>
          <a:ext cx="1099444" cy="899863"/>
        </a:xfrm>
        <a:prstGeom prst="rect">
          <a:avLst/>
        </a:prstGeom>
      </xdr:spPr>
    </xdr:pic>
    <xdr:clientData/>
  </xdr:twoCellAnchor>
  <xdr:twoCellAnchor editAs="oneCell">
    <xdr:from>
      <xdr:col>1</xdr:col>
      <xdr:colOff>145142</xdr:colOff>
      <xdr:row>22</xdr:row>
      <xdr:rowOff>64111</xdr:rowOff>
    </xdr:from>
    <xdr:to>
      <xdr:col>1</xdr:col>
      <xdr:colOff>1531256</xdr:colOff>
      <xdr:row>22</xdr:row>
      <xdr:rowOff>1113674</xdr:rowOff>
    </xdr:to>
    <xdr:pic>
      <xdr:nvPicPr>
        <xdr:cNvPr id="55" name="Picture 54">
          <a:extLst>
            <a:ext uri="{FF2B5EF4-FFF2-40B4-BE49-F238E27FC236}">
              <a16:creationId xmlns:a16="http://schemas.microsoft.com/office/drawing/2014/main" id="{00000000-0008-0000-0100-00003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229428" y="47870540"/>
          <a:ext cx="1386114" cy="1049563"/>
        </a:xfrm>
        <a:prstGeom prst="rect">
          <a:avLst/>
        </a:prstGeom>
      </xdr:spPr>
    </xdr:pic>
    <xdr:clientData/>
  </xdr:twoCellAnchor>
  <xdr:twoCellAnchor editAs="oneCell">
    <xdr:from>
      <xdr:col>1</xdr:col>
      <xdr:colOff>217713</xdr:colOff>
      <xdr:row>5</xdr:row>
      <xdr:rowOff>82751</xdr:rowOff>
    </xdr:from>
    <xdr:to>
      <xdr:col>1</xdr:col>
      <xdr:colOff>1458684</xdr:colOff>
      <xdr:row>5</xdr:row>
      <xdr:rowOff>1084171</xdr:rowOff>
    </xdr:to>
    <xdr:pic>
      <xdr:nvPicPr>
        <xdr:cNvPr id="56" name="Picture 55">
          <a:extLst>
            <a:ext uri="{FF2B5EF4-FFF2-40B4-BE49-F238E27FC236}">
              <a16:creationId xmlns:a16="http://schemas.microsoft.com/office/drawing/2014/main" id="{00000000-0008-0000-0100-00003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301999" y="29310894"/>
          <a:ext cx="1240971" cy="1001420"/>
        </a:xfrm>
        <a:prstGeom prst="rect">
          <a:avLst/>
        </a:prstGeom>
      </xdr:spPr>
    </xdr:pic>
    <xdr:clientData/>
  </xdr:twoCellAnchor>
  <xdr:twoCellAnchor editAs="oneCell">
    <xdr:from>
      <xdr:col>1</xdr:col>
      <xdr:colOff>143017</xdr:colOff>
      <xdr:row>23</xdr:row>
      <xdr:rowOff>90714</xdr:rowOff>
    </xdr:from>
    <xdr:to>
      <xdr:col>1</xdr:col>
      <xdr:colOff>1550625</xdr:colOff>
      <xdr:row>23</xdr:row>
      <xdr:rowOff>1093334</xdr:rowOff>
    </xdr:to>
    <xdr:pic>
      <xdr:nvPicPr>
        <xdr:cNvPr id="57" name="Picture 56">
          <a:extLst>
            <a:ext uri="{FF2B5EF4-FFF2-40B4-BE49-F238E27FC236}">
              <a16:creationId xmlns:a16="http://schemas.microsoft.com/office/drawing/2014/main" id="{00000000-0008-0000-0100-00003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227303" y="49058285"/>
          <a:ext cx="1402846" cy="997858"/>
        </a:xfrm>
        <a:prstGeom prst="rect">
          <a:avLst/>
        </a:prstGeom>
      </xdr:spPr>
    </xdr:pic>
    <xdr:clientData/>
  </xdr:twoCellAnchor>
  <xdr:twoCellAnchor editAs="oneCell">
    <xdr:from>
      <xdr:col>1</xdr:col>
      <xdr:colOff>217712</xdr:colOff>
      <xdr:row>3</xdr:row>
      <xdr:rowOff>66401</xdr:rowOff>
    </xdr:from>
    <xdr:to>
      <xdr:col>1</xdr:col>
      <xdr:colOff>1618991</xdr:colOff>
      <xdr:row>3</xdr:row>
      <xdr:rowOff>1124857</xdr:rowOff>
    </xdr:to>
    <xdr:pic>
      <xdr:nvPicPr>
        <xdr:cNvPr id="59" name="Picture 58">
          <a:extLst>
            <a:ext uri="{FF2B5EF4-FFF2-40B4-BE49-F238E27FC236}">
              <a16:creationId xmlns:a16="http://schemas.microsoft.com/office/drawing/2014/main" id="{00000000-0008-0000-0100-00003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301998" y="26972258"/>
          <a:ext cx="1401279" cy="1058456"/>
        </a:xfrm>
        <a:prstGeom prst="rect">
          <a:avLst/>
        </a:prstGeom>
      </xdr:spPr>
    </xdr:pic>
    <xdr:clientData/>
  </xdr:twoCellAnchor>
  <xdr:twoCellAnchor editAs="oneCell">
    <xdr:from>
      <xdr:col>1</xdr:col>
      <xdr:colOff>199570</xdr:colOff>
      <xdr:row>21</xdr:row>
      <xdr:rowOff>98685</xdr:rowOff>
    </xdr:from>
    <xdr:to>
      <xdr:col>1</xdr:col>
      <xdr:colOff>1505857</xdr:colOff>
      <xdr:row>21</xdr:row>
      <xdr:rowOff>1096961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id="{00000000-0008-0000-0100-00003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283856" y="46743971"/>
          <a:ext cx="1306287" cy="993514"/>
        </a:xfrm>
        <a:prstGeom prst="rect">
          <a:avLst/>
        </a:prstGeom>
      </xdr:spPr>
    </xdr:pic>
    <xdr:clientData/>
  </xdr:twoCellAnchor>
  <xdr:twoCellAnchor editAs="oneCell">
    <xdr:from>
      <xdr:col>1</xdr:col>
      <xdr:colOff>156368</xdr:colOff>
      <xdr:row>24</xdr:row>
      <xdr:rowOff>72572</xdr:rowOff>
    </xdr:from>
    <xdr:to>
      <xdr:col>1</xdr:col>
      <xdr:colOff>1456190</xdr:colOff>
      <xdr:row>24</xdr:row>
      <xdr:rowOff>1132420</xdr:rowOff>
    </xdr:to>
    <xdr:pic>
      <xdr:nvPicPr>
        <xdr:cNvPr id="61" name="Picture 60">
          <a:extLst>
            <a:ext uri="{FF2B5EF4-FFF2-40B4-BE49-F238E27FC236}">
              <a16:creationId xmlns:a16="http://schemas.microsoft.com/office/drawing/2014/main" id="{00000000-0008-0000-0100-00003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240654" y="50201286"/>
          <a:ext cx="1295060" cy="1055086"/>
        </a:xfrm>
        <a:prstGeom prst="rect">
          <a:avLst/>
        </a:prstGeom>
      </xdr:spPr>
    </xdr:pic>
    <xdr:clientData/>
  </xdr:twoCellAnchor>
  <xdr:twoCellAnchor editAs="oneCell">
    <xdr:from>
      <xdr:col>1</xdr:col>
      <xdr:colOff>217713</xdr:colOff>
      <xdr:row>46</xdr:row>
      <xdr:rowOff>79093</xdr:rowOff>
    </xdr:from>
    <xdr:to>
      <xdr:col>1</xdr:col>
      <xdr:colOff>1935160</xdr:colOff>
      <xdr:row>46</xdr:row>
      <xdr:rowOff>1083528</xdr:rowOff>
    </xdr:to>
    <xdr:pic>
      <xdr:nvPicPr>
        <xdr:cNvPr id="62" name="Picture 61">
          <a:extLst>
            <a:ext uri="{FF2B5EF4-FFF2-40B4-BE49-F238E27FC236}">
              <a16:creationId xmlns:a16="http://schemas.microsoft.com/office/drawing/2014/main" id="{00000000-0008-0000-0100-00003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301999" y="25823807"/>
          <a:ext cx="1712685" cy="999673"/>
        </a:xfrm>
        <a:prstGeom prst="rect">
          <a:avLst/>
        </a:prstGeom>
      </xdr:spPr>
    </xdr:pic>
    <xdr:clientData/>
  </xdr:twoCellAnchor>
  <xdr:twoCellAnchor editAs="oneCell">
    <xdr:from>
      <xdr:col>1</xdr:col>
      <xdr:colOff>163285</xdr:colOff>
      <xdr:row>25</xdr:row>
      <xdr:rowOff>77300</xdr:rowOff>
    </xdr:from>
    <xdr:to>
      <xdr:col>1</xdr:col>
      <xdr:colOff>1819047</xdr:colOff>
      <xdr:row>25</xdr:row>
      <xdr:rowOff>1047888</xdr:rowOff>
    </xdr:to>
    <xdr:pic>
      <xdr:nvPicPr>
        <xdr:cNvPr id="65" name="Picture 64">
          <a:extLst>
            <a:ext uri="{FF2B5EF4-FFF2-40B4-BE49-F238E27FC236}">
              <a16:creationId xmlns:a16="http://schemas.microsoft.com/office/drawing/2014/main" id="{00000000-0008-0000-0100-00004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247571" y="51367157"/>
          <a:ext cx="1651000" cy="970588"/>
        </a:xfrm>
        <a:prstGeom prst="rect">
          <a:avLst/>
        </a:prstGeom>
      </xdr:spPr>
    </xdr:pic>
    <xdr:clientData/>
  </xdr:twoCellAnchor>
  <xdr:twoCellAnchor editAs="oneCell">
    <xdr:from>
      <xdr:col>1</xdr:col>
      <xdr:colOff>108855</xdr:colOff>
      <xdr:row>13</xdr:row>
      <xdr:rowOff>114659</xdr:rowOff>
    </xdr:from>
    <xdr:to>
      <xdr:col>1</xdr:col>
      <xdr:colOff>2000476</xdr:colOff>
      <xdr:row>13</xdr:row>
      <xdr:rowOff>1093685</xdr:rowOff>
    </xdr:to>
    <xdr:pic>
      <xdr:nvPicPr>
        <xdr:cNvPr id="66" name="Picture 65">
          <a:extLst>
            <a:ext uri="{FF2B5EF4-FFF2-40B4-BE49-F238E27FC236}">
              <a16:creationId xmlns:a16="http://schemas.microsoft.com/office/drawing/2014/main" id="{00000000-0008-0000-0100-00004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193141" y="38631945"/>
          <a:ext cx="1886859" cy="979026"/>
        </a:xfrm>
        <a:prstGeom prst="rect">
          <a:avLst/>
        </a:prstGeom>
      </xdr:spPr>
    </xdr:pic>
    <xdr:clientData/>
  </xdr:twoCellAnchor>
  <xdr:twoCellAnchor editAs="oneCell">
    <xdr:from>
      <xdr:col>1</xdr:col>
      <xdr:colOff>145143</xdr:colOff>
      <xdr:row>11</xdr:row>
      <xdr:rowOff>67295</xdr:rowOff>
    </xdr:from>
    <xdr:to>
      <xdr:col>1</xdr:col>
      <xdr:colOff>2334303</xdr:colOff>
      <xdr:row>11</xdr:row>
      <xdr:rowOff>1114878</xdr:rowOff>
    </xdr:to>
    <xdr:pic>
      <xdr:nvPicPr>
        <xdr:cNvPr id="67" name="Picture 66">
          <a:extLst>
            <a:ext uri="{FF2B5EF4-FFF2-40B4-BE49-F238E27FC236}">
              <a16:creationId xmlns:a16="http://schemas.microsoft.com/office/drawing/2014/main" id="{00000000-0008-0000-0100-00004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229429" y="36262295"/>
          <a:ext cx="2184398" cy="1047583"/>
        </a:xfrm>
        <a:prstGeom prst="rect">
          <a:avLst/>
        </a:prstGeom>
      </xdr:spPr>
    </xdr:pic>
    <xdr:clientData/>
  </xdr:twoCellAnchor>
  <xdr:twoCellAnchor editAs="oneCell">
    <xdr:from>
      <xdr:col>1</xdr:col>
      <xdr:colOff>126999</xdr:colOff>
      <xdr:row>47</xdr:row>
      <xdr:rowOff>72571</xdr:rowOff>
    </xdr:from>
    <xdr:to>
      <xdr:col>1</xdr:col>
      <xdr:colOff>1485476</xdr:colOff>
      <xdr:row>47</xdr:row>
      <xdr:rowOff>1121932</xdr:rowOff>
    </xdr:to>
    <xdr:pic>
      <xdr:nvPicPr>
        <xdr:cNvPr id="68" name="Picture 67">
          <a:extLst>
            <a:ext uri="{FF2B5EF4-FFF2-40B4-BE49-F238E27FC236}">
              <a16:creationId xmlns:a16="http://schemas.microsoft.com/office/drawing/2014/main" id="{00000000-0008-0000-0100-00004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211285" y="52523571"/>
          <a:ext cx="1353715" cy="1044599"/>
        </a:xfrm>
        <a:prstGeom prst="rect">
          <a:avLst/>
        </a:prstGeom>
      </xdr:spPr>
    </xdr:pic>
    <xdr:clientData/>
  </xdr:twoCellAnchor>
  <xdr:twoCellAnchor editAs="oneCell">
    <xdr:from>
      <xdr:col>1</xdr:col>
      <xdr:colOff>126999</xdr:colOff>
      <xdr:row>48</xdr:row>
      <xdr:rowOff>64094</xdr:rowOff>
    </xdr:from>
    <xdr:to>
      <xdr:col>1</xdr:col>
      <xdr:colOff>1531256</xdr:colOff>
      <xdr:row>48</xdr:row>
      <xdr:rowOff>1103176</xdr:rowOff>
    </xdr:to>
    <xdr:pic>
      <xdr:nvPicPr>
        <xdr:cNvPr id="69" name="Picture 68">
          <a:extLst>
            <a:ext uri="{FF2B5EF4-FFF2-40B4-BE49-F238E27FC236}">
              <a16:creationId xmlns:a16="http://schemas.microsoft.com/office/drawing/2014/main" id="{00000000-0008-0000-0100-00004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211285" y="53676237"/>
          <a:ext cx="1404257" cy="1034320"/>
        </a:xfrm>
        <a:prstGeom prst="rect">
          <a:avLst/>
        </a:prstGeom>
      </xdr:spPr>
    </xdr:pic>
    <xdr:clientData/>
  </xdr:twoCellAnchor>
  <xdr:twoCellAnchor editAs="oneCell">
    <xdr:from>
      <xdr:col>1</xdr:col>
      <xdr:colOff>151198</xdr:colOff>
      <xdr:row>49</xdr:row>
      <xdr:rowOff>108857</xdr:rowOff>
    </xdr:from>
    <xdr:to>
      <xdr:col>1</xdr:col>
      <xdr:colOff>1438047</xdr:colOff>
      <xdr:row>49</xdr:row>
      <xdr:rowOff>1077514</xdr:rowOff>
    </xdr:to>
    <xdr:pic>
      <xdr:nvPicPr>
        <xdr:cNvPr id="70" name="Picture 69">
          <a:extLst>
            <a:ext uri="{FF2B5EF4-FFF2-40B4-BE49-F238E27FC236}">
              <a16:creationId xmlns:a16="http://schemas.microsoft.com/office/drawing/2014/main" id="{00000000-0008-0000-0100-00004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235484" y="54882143"/>
          <a:ext cx="1282087" cy="968657"/>
        </a:xfrm>
        <a:prstGeom prst="rect">
          <a:avLst/>
        </a:prstGeom>
      </xdr:spPr>
    </xdr:pic>
    <xdr:clientData/>
  </xdr:twoCellAnchor>
  <xdr:twoCellAnchor editAs="oneCell">
    <xdr:from>
      <xdr:col>1</xdr:col>
      <xdr:colOff>145143</xdr:colOff>
      <xdr:row>8</xdr:row>
      <xdr:rowOff>89161</xdr:rowOff>
    </xdr:from>
    <xdr:to>
      <xdr:col>1</xdr:col>
      <xdr:colOff>1390875</xdr:colOff>
      <xdr:row>8</xdr:row>
      <xdr:rowOff>1095430</xdr:rowOff>
    </xdr:to>
    <xdr:pic>
      <xdr:nvPicPr>
        <xdr:cNvPr id="71" name="Picture 70">
          <a:extLst>
            <a:ext uri="{FF2B5EF4-FFF2-40B4-BE49-F238E27FC236}">
              <a16:creationId xmlns:a16="http://schemas.microsoft.com/office/drawing/2014/main" id="{00000000-0008-0000-0100-00004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229429" y="32800732"/>
          <a:ext cx="1240970" cy="1006269"/>
        </a:xfrm>
        <a:prstGeom prst="rect">
          <a:avLst/>
        </a:prstGeom>
      </xdr:spPr>
    </xdr:pic>
    <xdr:clientData/>
  </xdr:twoCellAnchor>
  <xdr:twoCellAnchor editAs="oneCell">
    <xdr:from>
      <xdr:col>1</xdr:col>
      <xdr:colOff>163284</xdr:colOff>
      <xdr:row>7</xdr:row>
      <xdr:rowOff>84399</xdr:rowOff>
    </xdr:from>
    <xdr:to>
      <xdr:col>1</xdr:col>
      <xdr:colOff>1474333</xdr:colOff>
      <xdr:row>7</xdr:row>
      <xdr:rowOff>1132476</xdr:rowOff>
    </xdr:to>
    <xdr:pic>
      <xdr:nvPicPr>
        <xdr:cNvPr id="72" name="Picture 71">
          <a:extLst>
            <a:ext uri="{FF2B5EF4-FFF2-40B4-BE49-F238E27FC236}">
              <a16:creationId xmlns:a16="http://schemas.microsoft.com/office/drawing/2014/main" id="{00000000-0008-0000-0100-00004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247570" y="31634828"/>
          <a:ext cx="1306287" cy="1043315"/>
        </a:xfrm>
        <a:prstGeom prst="rect">
          <a:avLst/>
        </a:prstGeom>
      </xdr:spPr>
    </xdr:pic>
    <xdr:clientData/>
  </xdr:twoCellAnchor>
  <xdr:twoCellAnchor>
    <xdr:from>
      <xdr:col>1</xdr:col>
      <xdr:colOff>328022</xdr:colOff>
      <xdr:row>26</xdr:row>
      <xdr:rowOff>38463</xdr:rowOff>
    </xdr:from>
    <xdr:to>
      <xdr:col>1</xdr:col>
      <xdr:colOff>1729301</xdr:colOff>
      <xdr:row>26</xdr:row>
      <xdr:rowOff>1096919</xdr:rowOff>
    </xdr:to>
    <xdr:pic>
      <xdr:nvPicPr>
        <xdr:cNvPr id="73" name="Picture 72">
          <a:extLst>
            <a:ext uri="{FF2B5EF4-FFF2-40B4-BE49-F238E27FC236}">
              <a16:creationId xmlns:a16="http://schemas.microsoft.com/office/drawing/2014/main" id="{00000000-0008-0000-0100-00004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413294" y="2564659"/>
          <a:ext cx="1401279" cy="1058456"/>
        </a:xfrm>
        <a:prstGeom prst="rect">
          <a:avLst/>
        </a:prstGeom>
      </xdr:spPr>
    </xdr:pic>
    <xdr:clientData/>
  </xdr:twoCellAnchor>
  <xdr:twoCellAnchor>
    <xdr:from>
      <xdr:col>1</xdr:col>
      <xdr:colOff>346166</xdr:colOff>
      <xdr:row>26</xdr:row>
      <xdr:rowOff>56605</xdr:rowOff>
    </xdr:from>
    <xdr:to>
      <xdr:col>1</xdr:col>
      <xdr:colOff>1699489</xdr:colOff>
      <xdr:row>26</xdr:row>
      <xdr:rowOff>981891</xdr:rowOff>
    </xdr:to>
    <xdr:pic>
      <xdr:nvPicPr>
        <xdr:cNvPr id="53" name="Picture 52">
          <a:extLst>
            <a:ext uri="{FF2B5EF4-FFF2-40B4-BE49-F238E27FC236}">
              <a16:creationId xmlns:a16="http://schemas.microsoft.com/office/drawing/2014/main" id="{00000000-0008-0000-0100-00003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8" cstate="screen">
          <a:extLst>
            <a:ext uri="{BEBA8EAE-BF5A-486C-A8C5-ECC9F3942E4B}">
              <a14:imgProps xmlns:a14="http://schemas.microsoft.com/office/drawing/2010/main">
                <a14:imgLayer r:embed="rId69">
                  <a14:imgEffect>
                    <a14:brightnessContrast bright="-20000" contrast="-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3431438" y="2582801"/>
          <a:ext cx="1353323" cy="925286"/>
        </a:xfrm>
        <a:prstGeom prst="rect">
          <a:avLst/>
        </a:prstGeom>
      </xdr:spPr>
    </xdr:pic>
    <xdr:clientData/>
  </xdr:twoCellAnchor>
  <xdr:twoCellAnchor>
    <xdr:from>
      <xdr:col>1</xdr:col>
      <xdr:colOff>312684</xdr:colOff>
      <xdr:row>28</xdr:row>
      <xdr:rowOff>75727</xdr:rowOff>
    </xdr:from>
    <xdr:to>
      <xdr:col>1</xdr:col>
      <xdr:colOff>1583694</xdr:colOff>
      <xdr:row>28</xdr:row>
      <xdr:rowOff>1077147</xdr:rowOff>
    </xdr:to>
    <xdr:grpSp>
      <xdr:nvGrpSpPr>
        <xdr:cNvPr id="78" name="Group 77">
          <a:extLst>
            <a:ext uri="{FF2B5EF4-FFF2-40B4-BE49-F238E27FC236}">
              <a16:creationId xmlns:a16="http://schemas.microsoft.com/office/drawing/2014/main" id="{00000000-0008-0000-0100-00004E000000}"/>
            </a:ext>
          </a:extLst>
        </xdr:cNvPr>
        <xdr:cNvGrpSpPr/>
      </xdr:nvGrpSpPr>
      <xdr:grpSpPr>
        <a:xfrm>
          <a:off x="3399079" y="30954448"/>
          <a:ext cx="1271010" cy="1001420"/>
          <a:chOff x="3471793" y="4920090"/>
          <a:chExt cx="1271010" cy="1001420"/>
        </a:xfrm>
      </xdr:grpSpPr>
      <xdr:pic>
        <xdr:nvPicPr>
          <xdr:cNvPr id="74" name="Picture 73">
            <a:extLst>
              <a:ext uri="{FF2B5EF4-FFF2-40B4-BE49-F238E27FC236}">
                <a16:creationId xmlns:a16="http://schemas.microsoft.com/office/drawing/2014/main" id="{00000000-0008-0000-0100-00004A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4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3501832" y="4920090"/>
            <a:ext cx="1240971" cy="1001420"/>
          </a:xfrm>
          <a:prstGeom prst="rect">
            <a:avLst/>
          </a:prstGeom>
        </xdr:spPr>
      </xdr:pic>
      <xdr:pic>
        <xdr:nvPicPr>
          <xdr:cNvPr id="63" name="Picture 62">
            <a:extLst>
              <a:ext uri="{FF2B5EF4-FFF2-40B4-BE49-F238E27FC236}">
                <a16:creationId xmlns:a16="http://schemas.microsoft.com/office/drawing/2014/main" id="{00000000-0008-0000-0100-00003F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70" cstate="print">
            <a:extLst>
              <a:ext uri="{BEBA8EAE-BF5A-486C-A8C5-ECC9F3942E4B}">
                <a14:imgProps xmlns:a14="http://schemas.microsoft.com/office/drawing/2010/main">
                  <a14:imgLayer r:embed="rId71">
                    <a14:imgEffect>
                      <a14:brightnessContrast bright="-20000" contrast="-2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/>
              </a:ext>
            </a:extLst>
          </a:blip>
          <a:srcRect l="-5739" r="-755"/>
          <a:stretch/>
        </xdr:blipFill>
        <xdr:spPr>
          <a:xfrm>
            <a:off x="3471793" y="5088687"/>
            <a:ext cx="1263098" cy="731700"/>
          </a:xfrm>
          <a:prstGeom prst="rect">
            <a:avLst/>
          </a:prstGeom>
        </xdr:spPr>
      </xdr:pic>
    </xdr:grpSp>
    <xdr:clientData/>
  </xdr:twoCellAnchor>
  <xdr:twoCellAnchor editAs="oneCell">
    <xdr:from>
      <xdr:col>1</xdr:col>
      <xdr:colOff>239838</xdr:colOff>
      <xdr:row>39</xdr:row>
      <xdr:rowOff>41412</xdr:rowOff>
    </xdr:from>
    <xdr:to>
      <xdr:col>1</xdr:col>
      <xdr:colOff>1572106</xdr:colOff>
      <xdr:row>39</xdr:row>
      <xdr:rowOff>1132350</xdr:rowOff>
    </xdr:to>
    <xdr:pic>
      <xdr:nvPicPr>
        <xdr:cNvPr id="79" name="Picture 78">
          <a:extLst>
            <a:ext uri="{FF2B5EF4-FFF2-40B4-BE49-F238E27FC236}">
              <a16:creationId xmlns:a16="http://schemas.microsoft.com/office/drawing/2014/main" id="{00000000-0008-0000-0100-00004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325110" y="17731684"/>
          <a:ext cx="1327506" cy="1086176"/>
        </a:xfrm>
        <a:prstGeom prst="rect">
          <a:avLst/>
        </a:prstGeom>
      </xdr:spPr>
    </xdr:pic>
    <xdr:clientData/>
  </xdr:twoCellAnchor>
  <xdr:twoCellAnchor>
    <xdr:from>
      <xdr:col>1</xdr:col>
      <xdr:colOff>262282</xdr:colOff>
      <xdr:row>38</xdr:row>
      <xdr:rowOff>62119</xdr:rowOff>
    </xdr:from>
    <xdr:to>
      <xdr:col>1</xdr:col>
      <xdr:colOff>1663561</xdr:colOff>
      <xdr:row>38</xdr:row>
      <xdr:rowOff>1120575</xdr:rowOff>
    </xdr:to>
    <xdr:grpSp>
      <xdr:nvGrpSpPr>
        <xdr:cNvPr id="82" name="Group 81">
          <a:extLst>
            <a:ext uri="{FF2B5EF4-FFF2-40B4-BE49-F238E27FC236}">
              <a16:creationId xmlns:a16="http://schemas.microsoft.com/office/drawing/2014/main" id="{00000000-0008-0000-0100-000052000000}"/>
            </a:ext>
          </a:extLst>
        </xdr:cNvPr>
        <xdr:cNvGrpSpPr/>
      </xdr:nvGrpSpPr>
      <xdr:grpSpPr>
        <a:xfrm>
          <a:off x="3348677" y="42607119"/>
          <a:ext cx="1401279" cy="1058456"/>
          <a:chOff x="3195706" y="16572119"/>
          <a:chExt cx="1401279" cy="1058456"/>
        </a:xfrm>
      </xdr:grpSpPr>
      <xdr:pic>
        <xdr:nvPicPr>
          <xdr:cNvPr id="80" name="Picture 79">
            <a:extLst>
              <a:ext uri="{FF2B5EF4-FFF2-40B4-BE49-F238E27FC236}">
                <a16:creationId xmlns:a16="http://schemas.microsoft.com/office/drawing/2014/main" id="{00000000-0008-0000-0100-000050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6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3195706" y="16572119"/>
            <a:ext cx="1401279" cy="1058456"/>
          </a:xfrm>
          <a:prstGeom prst="rect">
            <a:avLst/>
          </a:prstGeom>
        </xdr:spPr>
      </xdr:pic>
      <xdr:pic>
        <xdr:nvPicPr>
          <xdr:cNvPr id="81" name="Picture 80">
            <a:extLst>
              <a:ext uri="{FF2B5EF4-FFF2-40B4-BE49-F238E27FC236}">
                <a16:creationId xmlns:a16="http://schemas.microsoft.com/office/drawing/2014/main" id="{00000000-0008-0000-0100-000051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73" cstate="screen">
            <a:extLst>
              <a:ext uri="{BEBA8EAE-BF5A-486C-A8C5-ECC9F3942E4B}">
                <a14:imgProps xmlns:a14="http://schemas.microsoft.com/office/drawing/2010/main">
                  <a14:imgLayer r:embed="rId74">
                    <a14:imgEffect>
                      <a14:brightnessContrast bright="-2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/>
        </xdr:blipFill>
        <xdr:spPr>
          <a:xfrm>
            <a:off x="3223314" y="16682024"/>
            <a:ext cx="1290707" cy="863302"/>
          </a:xfrm>
          <a:prstGeom prst="rect">
            <a:avLst/>
          </a:prstGeom>
        </xdr:spPr>
      </xdr:pic>
    </xdr:grpSp>
    <xdr:clientData/>
  </xdr:twoCellAnchor>
  <xdr:twoCellAnchor>
    <xdr:from>
      <xdr:col>3</xdr:col>
      <xdr:colOff>159531</xdr:colOff>
      <xdr:row>8</xdr:row>
      <xdr:rowOff>191164</xdr:rowOff>
    </xdr:from>
    <xdr:to>
      <xdr:col>3</xdr:col>
      <xdr:colOff>2015274</xdr:colOff>
      <xdr:row>8</xdr:row>
      <xdr:rowOff>1057939</xdr:rowOff>
    </xdr:to>
    <xdr:grpSp>
      <xdr:nvGrpSpPr>
        <xdr:cNvPr id="86" name="Group 85">
          <a:extLst>
            <a:ext uri="{FF2B5EF4-FFF2-40B4-BE49-F238E27FC236}">
              <a16:creationId xmlns:a16="http://schemas.microsoft.com/office/drawing/2014/main" id="{00000000-0008-0000-0100-000056000000}"/>
            </a:ext>
          </a:extLst>
        </xdr:cNvPr>
        <xdr:cNvGrpSpPr/>
      </xdr:nvGrpSpPr>
      <xdr:grpSpPr>
        <a:xfrm>
          <a:off x="10570578" y="7737327"/>
          <a:ext cx="1855743" cy="866775"/>
          <a:chOff x="10570578" y="8549536"/>
          <a:chExt cx="1855743" cy="866775"/>
        </a:xfrm>
      </xdr:grpSpPr>
      <xdr:pic>
        <xdr:nvPicPr>
          <xdr:cNvPr id="83" name="Picture 82">
            <a:extLst>
              <a:ext uri="{FF2B5EF4-FFF2-40B4-BE49-F238E27FC236}">
                <a16:creationId xmlns:a16="http://schemas.microsoft.com/office/drawing/2014/main" id="{00000000-0008-0000-0100-000053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1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10570578" y="8549536"/>
            <a:ext cx="1855743" cy="866775"/>
          </a:xfrm>
          <a:prstGeom prst="rect">
            <a:avLst/>
          </a:prstGeom>
        </xdr:spPr>
      </xdr:pic>
      <xdr:pic>
        <xdr:nvPicPr>
          <xdr:cNvPr id="84" name="Picture 83">
            <a:extLst>
              <a:ext uri="{FF2B5EF4-FFF2-40B4-BE49-F238E27FC236}">
                <a16:creationId xmlns:a16="http://schemas.microsoft.com/office/drawing/2014/main" id="{00000000-0008-0000-0100-00005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5" cstate="screen">
            <a:extLst>
              <a:ext uri="{BEBA8EAE-BF5A-486C-A8C5-ECC9F3942E4B}">
                <a14:imgProps xmlns:a14="http://schemas.microsoft.com/office/drawing/2010/main">
                  <a14:imgLayer r:embed="rId76">
                    <a14:imgEffect>
                      <a14:brightnessContrast bright="-2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10676860" y="8612707"/>
            <a:ext cx="1417675" cy="356552"/>
          </a:xfrm>
          <a:prstGeom prst="rect">
            <a:avLst/>
          </a:prstGeom>
        </xdr:spPr>
      </xdr:pic>
    </xdr:grpSp>
    <xdr:clientData/>
  </xdr:twoCellAnchor>
  <xdr:twoCellAnchor>
    <xdr:from>
      <xdr:col>3</xdr:col>
      <xdr:colOff>162442</xdr:colOff>
      <xdr:row>9</xdr:row>
      <xdr:rowOff>132907</xdr:rowOff>
    </xdr:from>
    <xdr:to>
      <xdr:col>3</xdr:col>
      <xdr:colOff>2001855</xdr:colOff>
      <xdr:row>9</xdr:row>
      <xdr:rowOff>1075765</xdr:rowOff>
    </xdr:to>
    <xdr:grpSp>
      <xdr:nvGrpSpPr>
        <xdr:cNvPr id="89" name="Group 88">
          <a:extLst>
            <a:ext uri="{FF2B5EF4-FFF2-40B4-BE49-F238E27FC236}">
              <a16:creationId xmlns:a16="http://schemas.microsoft.com/office/drawing/2014/main" id="{00000000-0008-0000-0100-000059000000}"/>
            </a:ext>
          </a:extLst>
        </xdr:cNvPr>
        <xdr:cNvGrpSpPr/>
      </xdr:nvGrpSpPr>
      <xdr:grpSpPr>
        <a:xfrm>
          <a:off x="10573489" y="8845698"/>
          <a:ext cx="1839413" cy="942858"/>
          <a:chOff x="10573489" y="9657907"/>
          <a:chExt cx="1839413" cy="942858"/>
        </a:xfrm>
      </xdr:grpSpPr>
      <xdr:pic>
        <xdr:nvPicPr>
          <xdr:cNvPr id="87" name="Picture 86">
            <a:extLst>
              <a:ext uri="{FF2B5EF4-FFF2-40B4-BE49-F238E27FC236}">
                <a16:creationId xmlns:a16="http://schemas.microsoft.com/office/drawing/2014/main" id="{00000000-0008-0000-0100-000057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2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10573489" y="9657907"/>
            <a:ext cx="1839413" cy="942858"/>
          </a:xfrm>
          <a:prstGeom prst="rect">
            <a:avLst/>
          </a:prstGeom>
        </xdr:spPr>
      </xdr:pic>
      <xdr:pic>
        <xdr:nvPicPr>
          <xdr:cNvPr id="88" name="Picture 87">
            <a:extLst>
              <a:ext uri="{FF2B5EF4-FFF2-40B4-BE49-F238E27FC236}">
                <a16:creationId xmlns:a16="http://schemas.microsoft.com/office/drawing/2014/main" id="{00000000-0008-0000-0100-000058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7" cstate="screen">
            <a:extLst>
              <a:ext uri="{BEBA8EAE-BF5A-486C-A8C5-ECC9F3942E4B}">
                <a14:imgProps xmlns:a14="http://schemas.microsoft.com/office/drawing/2010/main">
                  <a14:imgLayer r:embed="rId78">
                    <a14:imgEffect>
                      <a14:brightnessContrast bright="-2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11097050" y="9734356"/>
            <a:ext cx="997486" cy="250872"/>
          </a:xfrm>
          <a:prstGeom prst="rect">
            <a:avLst/>
          </a:prstGeom>
        </xdr:spPr>
      </xdr:pic>
    </xdr:grpSp>
    <xdr:clientData/>
  </xdr:twoCellAnchor>
  <xdr:twoCellAnchor>
    <xdr:from>
      <xdr:col>3</xdr:col>
      <xdr:colOff>236279</xdr:colOff>
      <xdr:row>18</xdr:row>
      <xdr:rowOff>59070</xdr:rowOff>
    </xdr:from>
    <xdr:to>
      <xdr:col>3</xdr:col>
      <xdr:colOff>1618360</xdr:colOff>
      <xdr:row>18</xdr:row>
      <xdr:rowOff>1116345</xdr:rowOff>
    </xdr:to>
    <xdr:grpSp>
      <xdr:nvGrpSpPr>
        <xdr:cNvPr id="92" name="Group 91">
          <a:extLst>
            <a:ext uri="{FF2B5EF4-FFF2-40B4-BE49-F238E27FC236}">
              <a16:creationId xmlns:a16="http://schemas.microsoft.com/office/drawing/2014/main" id="{00000000-0008-0000-0100-00005C000000}"/>
            </a:ext>
          </a:extLst>
        </xdr:cNvPr>
        <xdr:cNvGrpSpPr/>
      </xdr:nvGrpSpPr>
      <xdr:grpSpPr>
        <a:xfrm>
          <a:off x="10647326" y="19271512"/>
          <a:ext cx="1382081" cy="1057275"/>
          <a:chOff x="10647326" y="20083721"/>
          <a:chExt cx="1382081" cy="1057275"/>
        </a:xfrm>
      </xdr:grpSpPr>
      <xdr:pic>
        <xdr:nvPicPr>
          <xdr:cNvPr id="90" name="Picture 89">
            <a:extLst>
              <a:ext uri="{FF2B5EF4-FFF2-40B4-BE49-F238E27FC236}">
                <a16:creationId xmlns:a16="http://schemas.microsoft.com/office/drawing/2014/main" id="{00000000-0008-0000-0100-00005A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8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10647326" y="20083721"/>
            <a:ext cx="1382081" cy="1057275"/>
          </a:xfrm>
          <a:prstGeom prst="rect">
            <a:avLst/>
          </a:prstGeom>
        </xdr:spPr>
      </xdr:pic>
      <xdr:pic>
        <xdr:nvPicPr>
          <xdr:cNvPr id="91" name="Picture 90">
            <a:extLst>
              <a:ext uri="{FF2B5EF4-FFF2-40B4-BE49-F238E27FC236}">
                <a16:creationId xmlns:a16="http://schemas.microsoft.com/office/drawing/2014/main" id="{00000000-0008-0000-0100-00005B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9" cstate="screen">
            <a:extLst>
              <a:ext uri="{BEBA8EAE-BF5A-486C-A8C5-ECC9F3942E4B}">
                <a14:imgProps xmlns:a14="http://schemas.microsoft.com/office/drawing/2010/main">
                  <a14:imgLayer r:embed="rId80">
                    <a14:imgEffect>
                      <a14:brightnessContrast bright="-2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10795000" y="20201860"/>
            <a:ext cx="1092790" cy="273198"/>
          </a:xfrm>
          <a:prstGeom prst="rect">
            <a:avLst/>
          </a:prstGeom>
        </xdr:spPr>
      </xdr:pic>
    </xdr:grpSp>
    <xdr:clientData/>
  </xdr:twoCellAnchor>
  <xdr:oneCellAnchor>
    <xdr:from>
      <xdr:col>3</xdr:col>
      <xdr:colOff>792422</xdr:colOff>
      <xdr:row>25</xdr:row>
      <xdr:rowOff>73847</xdr:rowOff>
    </xdr:from>
    <xdr:ext cx="646371" cy="1045805"/>
    <xdr:pic>
      <xdr:nvPicPr>
        <xdr:cNvPr id="93" name="Picture 92">
          <a:extLst>
            <a:ext uri="{FF2B5EF4-FFF2-40B4-BE49-F238E27FC236}">
              <a16:creationId xmlns:a16="http://schemas.microsoft.com/office/drawing/2014/main" id="{00000000-0008-0000-0100-00005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03469" y="28264894"/>
          <a:ext cx="646371" cy="1045805"/>
        </a:xfrm>
        <a:prstGeom prst="rect">
          <a:avLst/>
        </a:prstGeom>
      </xdr:spPr>
    </xdr:pic>
    <xdr:clientData/>
  </xdr:oneCellAnchor>
  <xdr:twoCellAnchor>
    <xdr:from>
      <xdr:col>3</xdr:col>
      <xdr:colOff>767907</xdr:colOff>
      <xdr:row>27</xdr:row>
      <xdr:rowOff>44302</xdr:rowOff>
    </xdr:from>
    <xdr:to>
      <xdr:col>3</xdr:col>
      <xdr:colOff>1539836</xdr:colOff>
      <xdr:row>27</xdr:row>
      <xdr:rowOff>1102853</xdr:rowOff>
    </xdr:to>
    <xdr:grpSp>
      <xdr:nvGrpSpPr>
        <xdr:cNvPr id="96" name="Group 95">
          <a:extLst>
            <a:ext uri="{FF2B5EF4-FFF2-40B4-BE49-F238E27FC236}">
              <a16:creationId xmlns:a16="http://schemas.microsoft.com/office/drawing/2014/main" id="{00000000-0008-0000-0100-000060000000}"/>
            </a:ext>
          </a:extLst>
        </xdr:cNvPr>
        <xdr:cNvGrpSpPr/>
      </xdr:nvGrpSpPr>
      <xdr:grpSpPr>
        <a:xfrm>
          <a:off x="11178954" y="29756395"/>
          <a:ext cx="771929" cy="1058551"/>
          <a:chOff x="11178954" y="30568604"/>
          <a:chExt cx="771929" cy="1058551"/>
        </a:xfrm>
      </xdr:grpSpPr>
      <xdr:pic>
        <xdr:nvPicPr>
          <xdr:cNvPr id="94" name="Picture 93">
            <a:extLst>
              <a:ext uri="{FF2B5EF4-FFF2-40B4-BE49-F238E27FC236}">
                <a16:creationId xmlns:a16="http://schemas.microsoft.com/office/drawing/2014/main" id="{00000000-0008-0000-0100-00005E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5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11178954" y="30568604"/>
            <a:ext cx="771929" cy="1058551"/>
          </a:xfrm>
          <a:prstGeom prst="rect">
            <a:avLst/>
          </a:prstGeom>
        </xdr:spPr>
      </xdr:pic>
      <xdr:pic>
        <xdr:nvPicPr>
          <xdr:cNvPr id="95" name="Picture 94">
            <a:extLst>
              <a:ext uri="{FF2B5EF4-FFF2-40B4-BE49-F238E27FC236}">
                <a16:creationId xmlns:a16="http://schemas.microsoft.com/office/drawing/2014/main" id="{00000000-0008-0000-0100-00005F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1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11389129" y="30598139"/>
            <a:ext cx="234916" cy="949252"/>
          </a:xfrm>
          <a:prstGeom prst="rect">
            <a:avLst/>
          </a:prstGeom>
        </xdr:spPr>
      </xdr:pic>
    </xdr:grpSp>
    <xdr:clientData/>
  </xdr:twoCellAnchor>
  <xdr:twoCellAnchor>
    <xdr:from>
      <xdr:col>3</xdr:col>
      <xdr:colOff>731450</xdr:colOff>
      <xdr:row>29</xdr:row>
      <xdr:rowOff>51133</xdr:rowOff>
    </xdr:from>
    <xdr:to>
      <xdr:col>3</xdr:col>
      <xdr:colOff>1511962</xdr:colOff>
      <xdr:row>29</xdr:row>
      <xdr:rowOff>1117933</xdr:rowOff>
    </xdr:to>
    <xdr:grpSp>
      <xdr:nvGrpSpPr>
        <xdr:cNvPr id="99" name="Group 98">
          <a:extLst>
            <a:ext uri="{FF2B5EF4-FFF2-40B4-BE49-F238E27FC236}">
              <a16:creationId xmlns:a16="http://schemas.microsoft.com/office/drawing/2014/main" id="{00000000-0008-0000-0100-000063000000}"/>
            </a:ext>
          </a:extLst>
        </xdr:cNvPr>
        <xdr:cNvGrpSpPr/>
      </xdr:nvGrpSpPr>
      <xdr:grpSpPr>
        <a:xfrm>
          <a:off x="11142497" y="32096482"/>
          <a:ext cx="780512" cy="1066800"/>
          <a:chOff x="11142497" y="32908691"/>
          <a:chExt cx="780512" cy="1066800"/>
        </a:xfrm>
      </xdr:grpSpPr>
      <xdr:pic>
        <xdr:nvPicPr>
          <xdr:cNvPr id="97" name="Picture 96">
            <a:extLst>
              <a:ext uri="{FF2B5EF4-FFF2-40B4-BE49-F238E27FC236}">
                <a16:creationId xmlns:a16="http://schemas.microsoft.com/office/drawing/2014/main" id="{00000000-0008-0000-0100-000061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6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11142497" y="32908691"/>
            <a:ext cx="780512" cy="1066800"/>
          </a:xfrm>
          <a:prstGeom prst="rect">
            <a:avLst/>
          </a:prstGeom>
        </xdr:spPr>
      </xdr:pic>
      <xdr:pic>
        <xdr:nvPicPr>
          <xdr:cNvPr id="98" name="Picture 97">
            <a:extLst>
              <a:ext uri="{FF2B5EF4-FFF2-40B4-BE49-F238E27FC236}">
                <a16:creationId xmlns:a16="http://schemas.microsoft.com/office/drawing/2014/main" id="{00000000-0008-0000-0100-000062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2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11408532" y="32975697"/>
            <a:ext cx="186864" cy="886046"/>
          </a:xfrm>
          <a:prstGeom prst="rect">
            <a:avLst/>
          </a:prstGeom>
        </xdr:spPr>
      </xdr:pic>
    </xdr:grpSp>
    <xdr:clientData/>
  </xdr:twoCellAnchor>
  <xdr:twoCellAnchor editAs="oneCell">
    <xdr:from>
      <xdr:col>3</xdr:col>
      <xdr:colOff>753139</xdr:colOff>
      <xdr:row>34</xdr:row>
      <xdr:rowOff>103371</xdr:rowOff>
    </xdr:from>
    <xdr:to>
      <xdr:col>3</xdr:col>
      <xdr:colOff>1464789</xdr:colOff>
      <xdr:row>34</xdr:row>
      <xdr:rowOff>1078022</xdr:rowOff>
    </xdr:to>
    <xdr:pic>
      <xdr:nvPicPr>
        <xdr:cNvPr id="100" name="Picture 99">
          <a:extLst>
            <a:ext uri="{FF2B5EF4-FFF2-40B4-BE49-F238E27FC236}">
              <a16:creationId xmlns:a16="http://schemas.microsoft.com/office/drawing/2014/main" id="{00000000-0008-0000-0100-00006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>
          <a:off x="11164186" y="38794069"/>
          <a:ext cx="711650" cy="974651"/>
        </a:xfrm>
        <a:prstGeom prst="rect">
          <a:avLst/>
        </a:prstGeom>
      </xdr:spPr>
    </xdr:pic>
    <xdr:clientData/>
  </xdr:twoCellAnchor>
  <xdr:twoCellAnchor editAs="oneCell">
    <xdr:from>
      <xdr:col>3</xdr:col>
      <xdr:colOff>723605</xdr:colOff>
      <xdr:row>35</xdr:row>
      <xdr:rowOff>73836</xdr:rowOff>
    </xdr:from>
    <xdr:to>
      <xdr:col>3</xdr:col>
      <xdr:colOff>1504713</xdr:colOff>
      <xdr:row>35</xdr:row>
      <xdr:rowOff>1141854</xdr:rowOff>
    </xdr:to>
    <xdr:pic>
      <xdr:nvPicPr>
        <xdr:cNvPr id="101" name="Picture 100">
          <a:extLst>
            <a:ext uri="{FF2B5EF4-FFF2-40B4-BE49-F238E27FC236}">
              <a16:creationId xmlns:a16="http://schemas.microsoft.com/office/drawing/2014/main" id="{00000000-0008-0000-0100-00006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>
          <a:off x="11134652" y="39931162"/>
          <a:ext cx="776346" cy="1063256"/>
        </a:xfrm>
        <a:prstGeom prst="rect">
          <a:avLst/>
        </a:prstGeom>
      </xdr:spPr>
    </xdr:pic>
    <xdr:clientData/>
  </xdr:twoCellAnchor>
  <xdr:twoCellAnchor editAs="oneCell">
    <xdr:from>
      <xdr:col>3</xdr:col>
      <xdr:colOff>767905</xdr:colOff>
      <xdr:row>36</xdr:row>
      <xdr:rowOff>73837</xdr:rowOff>
    </xdr:from>
    <xdr:to>
      <xdr:col>3</xdr:col>
      <xdr:colOff>1496272</xdr:colOff>
      <xdr:row>36</xdr:row>
      <xdr:rowOff>1123806</xdr:rowOff>
    </xdr:to>
    <xdr:pic>
      <xdr:nvPicPr>
        <xdr:cNvPr id="102" name="Picture 101">
          <a:extLst>
            <a:ext uri="{FF2B5EF4-FFF2-40B4-BE49-F238E27FC236}">
              <a16:creationId xmlns:a16="http://schemas.microsoft.com/office/drawing/2014/main" id="{00000000-0008-0000-0100-00006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>
          <a:off x="11178952" y="41097790"/>
          <a:ext cx="723605" cy="1045207"/>
        </a:xfrm>
        <a:prstGeom prst="rect">
          <a:avLst/>
        </a:prstGeom>
      </xdr:spPr>
    </xdr:pic>
    <xdr:clientData/>
  </xdr:twoCellAnchor>
  <xdr:twoCellAnchor editAs="oneCell">
    <xdr:from>
      <xdr:col>3</xdr:col>
      <xdr:colOff>575930</xdr:colOff>
      <xdr:row>37</xdr:row>
      <xdr:rowOff>103372</xdr:rowOff>
    </xdr:from>
    <xdr:to>
      <xdr:col>3</xdr:col>
      <xdr:colOff>1886979</xdr:colOff>
      <xdr:row>37</xdr:row>
      <xdr:rowOff>1096886</xdr:rowOff>
    </xdr:to>
    <xdr:pic>
      <xdr:nvPicPr>
        <xdr:cNvPr id="103" name="Picture 102">
          <a:extLst>
            <a:ext uri="{FF2B5EF4-FFF2-40B4-BE49-F238E27FC236}">
              <a16:creationId xmlns:a16="http://schemas.microsoft.com/office/drawing/2014/main" id="{00000000-0008-0000-0100-00006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986977" y="42293953"/>
          <a:ext cx="1306287" cy="993514"/>
        </a:xfrm>
        <a:prstGeom prst="rect">
          <a:avLst/>
        </a:prstGeom>
      </xdr:spPr>
    </xdr:pic>
    <xdr:clientData/>
  </xdr:twoCellAnchor>
  <xdr:twoCellAnchor>
    <xdr:from>
      <xdr:col>1</xdr:col>
      <xdr:colOff>118140</xdr:colOff>
      <xdr:row>50</xdr:row>
      <xdr:rowOff>44303</xdr:rowOff>
    </xdr:from>
    <xdr:to>
      <xdr:col>1</xdr:col>
      <xdr:colOff>1573454</xdr:colOff>
      <xdr:row>50</xdr:row>
      <xdr:rowOff>1120626</xdr:rowOff>
    </xdr:to>
    <xdr:grpSp>
      <xdr:nvGrpSpPr>
        <xdr:cNvPr id="64" name="Group 63">
          <a:extLst>
            <a:ext uri="{FF2B5EF4-FFF2-40B4-BE49-F238E27FC236}">
              <a16:creationId xmlns:a16="http://schemas.microsoft.com/office/drawing/2014/main" id="{00000000-0008-0000-0100-000040000000}"/>
            </a:ext>
          </a:extLst>
        </xdr:cNvPr>
        <xdr:cNvGrpSpPr/>
      </xdr:nvGrpSpPr>
      <xdr:grpSpPr>
        <a:xfrm>
          <a:off x="3204535" y="56588838"/>
          <a:ext cx="1455314" cy="1076323"/>
          <a:chOff x="5936512" y="56190116"/>
          <a:chExt cx="1455314" cy="1076323"/>
        </a:xfrm>
      </xdr:grpSpPr>
      <xdr:pic>
        <xdr:nvPicPr>
          <xdr:cNvPr id="104" name="Picture 103">
            <a:extLst>
              <a:ext uri="{FF2B5EF4-FFF2-40B4-BE49-F238E27FC236}">
                <a16:creationId xmlns:a16="http://schemas.microsoft.com/office/drawing/2014/main" id="{00000000-0008-0000-0100-000068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7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5936512" y="56190116"/>
            <a:ext cx="1455314" cy="1076323"/>
          </a:xfrm>
          <a:prstGeom prst="rect">
            <a:avLst/>
          </a:prstGeom>
        </xdr:spPr>
      </xdr:pic>
      <xdr:pic>
        <xdr:nvPicPr>
          <xdr:cNvPr id="105" name="Picture 104">
            <a:extLst>
              <a:ext uri="{FF2B5EF4-FFF2-40B4-BE49-F238E27FC236}">
                <a16:creationId xmlns:a16="http://schemas.microsoft.com/office/drawing/2014/main" id="{00000000-0008-0000-0100-000069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88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/>
        </xdr:blipFill>
        <xdr:spPr>
          <a:xfrm>
            <a:off x="6039884" y="56293488"/>
            <a:ext cx="1304461" cy="782675"/>
          </a:xfrm>
          <a:prstGeom prst="rect">
            <a:avLst/>
          </a:prstGeom>
        </xdr:spPr>
      </xdr:pic>
    </xdr:grpSp>
    <xdr:clientData/>
  </xdr:twoCellAnchor>
  <xdr:twoCellAnchor editAs="oneCell">
    <xdr:from>
      <xdr:col>1</xdr:col>
      <xdr:colOff>132907</xdr:colOff>
      <xdr:row>51</xdr:row>
      <xdr:rowOff>73837</xdr:rowOff>
    </xdr:from>
    <xdr:to>
      <xdr:col>1</xdr:col>
      <xdr:colOff>2037907</xdr:colOff>
      <xdr:row>51</xdr:row>
      <xdr:rowOff>1133518</xdr:rowOff>
    </xdr:to>
    <xdr:pic>
      <xdr:nvPicPr>
        <xdr:cNvPr id="75" name="Picture 74">
          <a:extLst>
            <a:ext uri="{FF2B5EF4-FFF2-40B4-BE49-F238E27FC236}">
              <a16:creationId xmlns:a16="http://schemas.microsoft.com/office/drawing/2014/main" id="{00000000-0008-0000-0100-00004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219302" y="57430581"/>
          <a:ext cx="1905000" cy="1054919"/>
        </a:xfrm>
        <a:prstGeom prst="rect">
          <a:avLst/>
        </a:prstGeom>
      </xdr:spPr>
    </xdr:pic>
    <xdr:clientData/>
  </xdr:twoCellAnchor>
  <xdr:twoCellAnchor editAs="oneCell">
    <xdr:from>
      <xdr:col>1</xdr:col>
      <xdr:colOff>132907</xdr:colOff>
      <xdr:row>52</xdr:row>
      <xdr:rowOff>73837</xdr:rowOff>
    </xdr:from>
    <xdr:to>
      <xdr:col>1</xdr:col>
      <xdr:colOff>1831163</xdr:colOff>
      <xdr:row>52</xdr:row>
      <xdr:rowOff>1135492</xdr:rowOff>
    </xdr:to>
    <xdr:pic>
      <xdr:nvPicPr>
        <xdr:cNvPr id="76" name="Picture 75">
          <a:extLst>
            <a:ext uri="{FF2B5EF4-FFF2-40B4-BE49-F238E27FC236}">
              <a16:creationId xmlns:a16="http://schemas.microsoft.com/office/drawing/2014/main" id="{00000000-0008-0000-0100-00004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219302" y="58597209"/>
          <a:ext cx="1698256" cy="1056893"/>
        </a:xfrm>
        <a:prstGeom prst="rect">
          <a:avLst/>
        </a:prstGeom>
      </xdr:spPr>
    </xdr:pic>
    <xdr:clientData/>
  </xdr:twoCellAnchor>
  <xdr:twoCellAnchor editAs="oneCell">
    <xdr:from>
      <xdr:col>1</xdr:col>
      <xdr:colOff>103372</xdr:colOff>
      <xdr:row>53</xdr:row>
      <xdr:rowOff>73837</xdr:rowOff>
    </xdr:from>
    <xdr:to>
      <xdr:col>1</xdr:col>
      <xdr:colOff>2495734</xdr:colOff>
      <xdr:row>53</xdr:row>
      <xdr:rowOff>1102537</xdr:rowOff>
    </xdr:to>
    <xdr:pic>
      <xdr:nvPicPr>
        <xdr:cNvPr id="77" name="Picture 76">
          <a:extLst>
            <a:ext uri="{FF2B5EF4-FFF2-40B4-BE49-F238E27FC236}">
              <a16:creationId xmlns:a16="http://schemas.microsoft.com/office/drawing/2014/main" id="{00000000-0008-0000-0100-00004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>
          <a:off x="3189767" y="59763837"/>
          <a:ext cx="2387600" cy="1028700"/>
        </a:xfrm>
        <a:prstGeom prst="rect">
          <a:avLst/>
        </a:prstGeom>
      </xdr:spPr>
    </xdr:pic>
    <xdr:clientData/>
  </xdr:twoCellAnchor>
  <xdr:twoCellAnchor editAs="oneCell">
    <xdr:from>
      <xdr:col>1</xdr:col>
      <xdr:colOff>147674</xdr:colOff>
      <xdr:row>54</xdr:row>
      <xdr:rowOff>59070</xdr:rowOff>
    </xdr:from>
    <xdr:to>
      <xdr:col>1</xdr:col>
      <xdr:colOff>1801628</xdr:colOff>
      <xdr:row>54</xdr:row>
      <xdr:rowOff>1122007</xdr:rowOff>
    </xdr:to>
    <xdr:pic>
      <xdr:nvPicPr>
        <xdr:cNvPr id="85" name="Picture 84">
          <a:extLst>
            <a:ext uri="{FF2B5EF4-FFF2-40B4-BE49-F238E27FC236}">
              <a16:creationId xmlns:a16="http://schemas.microsoft.com/office/drawing/2014/main" id="{00000000-0008-0000-0100-00005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234069" y="60915698"/>
          <a:ext cx="1653954" cy="1058175"/>
        </a:xfrm>
        <a:prstGeom prst="rect">
          <a:avLst/>
        </a:prstGeom>
      </xdr:spPr>
    </xdr:pic>
    <xdr:clientData/>
  </xdr:twoCellAnchor>
  <xdr:twoCellAnchor editAs="oneCell">
    <xdr:from>
      <xdr:col>1</xdr:col>
      <xdr:colOff>88605</xdr:colOff>
      <xdr:row>55</xdr:row>
      <xdr:rowOff>46040</xdr:rowOff>
    </xdr:from>
    <xdr:to>
      <xdr:col>1</xdr:col>
      <xdr:colOff>2084312</xdr:colOff>
      <xdr:row>55</xdr:row>
      <xdr:rowOff>1153304</xdr:rowOff>
    </xdr:to>
    <xdr:pic>
      <xdr:nvPicPr>
        <xdr:cNvPr id="106" name="Picture 105">
          <a:extLst>
            <a:ext uri="{FF2B5EF4-FFF2-40B4-BE49-F238E27FC236}">
              <a16:creationId xmlns:a16="http://schemas.microsoft.com/office/drawing/2014/main" id="{00000000-0008-0000-0100-00006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175000" y="62069296"/>
          <a:ext cx="1990945" cy="1107264"/>
        </a:xfrm>
        <a:prstGeom prst="rect">
          <a:avLst/>
        </a:prstGeom>
      </xdr:spPr>
    </xdr:pic>
    <xdr:clientData/>
  </xdr:twoCellAnchor>
  <xdr:twoCellAnchor editAs="oneCell">
    <xdr:from>
      <xdr:col>1</xdr:col>
      <xdr:colOff>118140</xdr:colOff>
      <xdr:row>56</xdr:row>
      <xdr:rowOff>88604</xdr:rowOff>
    </xdr:from>
    <xdr:to>
      <xdr:col>1</xdr:col>
      <xdr:colOff>1865460</xdr:colOff>
      <xdr:row>56</xdr:row>
      <xdr:rowOff>1105881</xdr:rowOff>
    </xdr:to>
    <xdr:pic>
      <xdr:nvPicPr>
        <xdr:cNvPr id="107" name="Picture 106">
          <a:extLst>
            <a:ext uri="{FF2B5EF4-FFF2-40B4-BE49-F238E27FC236}">
              <a16:creationId xmlns:a16="http://schemas.microsoft.com/office/drawing/2014/main" id="{00000000-0008-0000-0100-00006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204535" y="63278488"/>
          <a:ext cx="1742558" cy="1017277"/>
        </a:xfrm>
        <a:prstGeom prst="rect">
          <a:avLst/>
        </a:prstGeom>
      </xdr:spPr>
    </xdr:pic>
    <xdr:clientData/>
  </xdr:twoCellAnchor>
  <xdr:twoCellAnchor editAs="oneCell">
    <xdr:from>
      <xdr:col>1</xdr:col>
      <xdr:colOff>177210</xdr:colOff>
      <xdr:row>42</xdr:row>
      <xdr:rowOff>138654</xdr:rowOff>
    </xdr:from>
    <xdr:to>
      <xdr:col>1</xdr:col>
      <xdr:colOff>1760870</xdr:colOff>
      <xdr:row>42</xdr:row>
      <xdr:rowOff>982661</xdr:rowOff>
    </xdr:to>
    <xdr:pic>
      <xdr:nvPicPr>
        <xdr:cNvPr id="58" name="Picture 57">
          <a:extLst>
            <a:ext uri="{FF2B5EF4-FFF2-40B4-BE49-F238E27FC236}">
              <a16:creationId xmlns:a16="http://schemas.microsoft.com/office/drawing/2014/main" id="{00000000-0008-0000-0100-00003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263605" y="21329933"/>
          <a:ext cx="1583660" cy="839245"/>
        </a:xfrm>
        <a:prstGeom prst="rect">
          <a:avLst/>
        </a:prstGeom>
      </xdr:spPr>
    </xdr:pic>
    <xdr:clientData/>
  </xdr:twoCellAnchor>
  <xdr:twoCellAnchor editAs="oneCell">
    <xdr:from>
      <xdr:col>1</xdr:col>
      <xdr:colOff>221511</xdr:colOff>
      <xdr:row>34</xdr:row>
      <xdr:rowOff>73972</xdr:rowOff>
    </xdr:from>
    <xdr:to>
      <xdr:col>1</xdr:col>
      <xdr:colOff>2200349</xdr:colOff>
      <xdr:row>34</xdr:row>
      <xdr:rowOff>1125786</xdr:rowOff>
    </xdr:to>
    <xdr:pic>
      <xdr:nvPicPr>
        <xdr:cNvPr id="108" name="Picture 107">
          <a:extLst>
            <a:ext uri="{FF2B5EF4-FFF2-40B4-BE49-F238E27FC236}">
              <a16:creationId xmlns:a16="http://schemas.microsoft.com/office/drawing/2014/main" id="{00000000-0008-0000-0100-00006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307906" y="11932228"/>
          <a:ext cx="1978838" cy="1051814"/>
        </a:xfrm>
        <a:prstGeom prst="rect">
          <a:avLst/>
        </a:prstGeom>
      </xdr:spPr>
    </xdr:pic>
    <xdr:clientData/>
  </xdr:twoCellAnchor>
  <xdr:twoCellAnchor editAs="oneCell">
    <xdr:from>
      <xdr:col>3</xdr:col>
      <xdr:colOff>502092</xdr:colOff>
      <xdr:row>39</xdr:row>
      <xdr:rowOff>68715</xdr:rowOff>
    </xdr:from>
    <xdr:to>
      <xdr:col>3</xdr:col>
      <xdr:colOff>1944021</xdr:colOff>
      <xdr:row>39</xdr:row>
      <xdr:rowOff>1077327</xdr:rowOff>
    </xdr:to>
    <xdr:pic>
      <xdr:nvPicPr>
        <xdr:cNvPr id="109" name="Picture 108">
          <a:extLst>
            <a:ext uri="{FF2B5EF4-FFF2-40B4-BE49-F238E27FC236}">
              <a16:creationId xmlns:a16="http://schemas.microsoft.com/office/drawing/2014/main" id="{00000000-0008-0000-0100-00006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913139" y="43780343"/>
          <a:ext cx="1437167" cy="1003850"/>
        </a:xfrm>
        <a:prstGeom prst="rect">
          <a:avLst/>
        </a:prstGeom>
      </xdr:spPr>
    </xdr:pic>
    <xdr:clientData/>
  </xdr:twoCellAnchor>
  <xdr:twoCellAnchor editAs="oneCell">
    <xdr:from>
      <xdr:col>3</xdr:col>
      <xdr:colOff>472558</xdr:colOff>
      <xdr:row>40</xdr:row>
      <xdr:rowOff>45934</xdr:rowOff>
    </xdr:from>
    <xdr:to>
      <xdr:col>3</xdr:col>
      <xdr:colOff>1983562</xdr:colOff>
      <xdr:row>40</xdr:row>
      <xdr:rowOff>1106121</xdr:rowOff>
    </xdr:to>
    <xdr:pic>
      <xdr:nvPicPr>
        <xdr:cNvPr id="110" name="Picture 109">
          <a:extLst>
            <a:ext uri="{FF2B5EF4-FFF2-40B4-BE49-F238E27FC236}">
              <a16:creationId xmlns:a16="http://schemas.microsoft.com/office/drawing/2014/main" id="{00000000-0008-0000-0100-00006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883605" y="44924190"/>
          <a:ext cx="1511004" cy="1055425"/>
        </a:xfrm>
        <a:prstGeom prst="rect">
          <a:avLst/>
        </a:prstGeom>
      </xdr:spPr>
    </xdr:pic>
    <xdr:clientData/>
  </xdr:twoCellAnchor>
  <xdr:twoCellAnchor editAs="oneCell">
    <xdr:from>
      <xdr:col>3</xdr:col>
      <xdr:colOff>457791</xdr:colOff>
      <xdr:row>41</xdr:row>
      <xdr:rowOff>38252</xdr:rowOff>
    </xdr:from>
    <xdr:to>
      <xdr:col>3</xdr:col>
      <xdr:colOff>2027902</xdr:colOff>
      <xdr:row>41</xdr:row>
      <xdr:rowOff>1131636</xdr:rowOff>
    </xdr:to>
    <xdr:pic>
      <xdr:nvPicPr>
        <xdr:cNvPr id="111" name="Picture 110">
          <a:extLst>
            <a:ext uri="{FF2B5EF4-FFF2-40B4-BE49-F238E27FC236}">
              <a16:creationId xmlns:a16="http://schemas.microsoft.com/office/drawing/2014/main" id="{00000000-0008-0000-0100-00006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868838" y="46083136"/>
          <a:ext cx="1565349" cy="1093384"/>
        </a:xfrm>
        <a:prstGeom prst="rect">
          <a:avLst/>
        </a:prstGeom>
      </xdr:spPr>
    </xdr:pic>
    <xdr:clientData/>
  </xdr:twoCellAnchor>
  <xdr:twoCellAnchor editAs="oneCell">
    <xdr:from>
      <xdr:col>3</xdr:col>
      <xdr:colOff>488280</xdr:colOff>
      <xdr:row>42</xdr:row>
      <xdr:rowOff>103372</xdr:rowOff>
    </xdr:from>
    <xdr:to>
      <xdr:col>3</xdr:col>
      <xdr:colOff>1944021</xdr:colOff>
      <xdr:row>42</xdr:row>
      <xdr:rowOff>1121632</xdr:rowOff>
    </xdr:to>
    <xdr:pic>
      <xdr:nvPicPr>
        <xdr:cNvPr id="113" name="Picture 112">
          <a:extLst>
            <a:ext uri="{FF2B5EF4-FFF2-40B4-BE49-F238E27FC236}">
              <a16:creationId xmlns:a16="http://schemas.microsoft.com/office/drawing/2014/main" id="{00000000-0008-0000-0100-00007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899327" y="47314884"/>
          <a:ext cx="1450979" cy="1013498"/>
        </a:xfrm>
        <a:prstGeom prst="rect">
          <a:avLst/>
        </a:prstGeom>
      </xdr:spPr>
    </xdr:pic>
    <xdr:clientData/>
  </xdr:twoCellAnchor>
  <xdr:twoCellAnchor editAs="oneCell">
    <xdr:from>
      <xdr:col>3</xdr:col>
      <xdr:colOff>428256</xdr:colOff>
      <xdr:row>43</xdr:row>
      <xdr:rowOff>45266</xdr:rowOff>
    </xdr:from>
    <xdr:to>
      <xdr:col>3</xdr:col>
      <xdr:colOff>1983562</xdr:colOff>
      <xdr:row>43</xdr:row>
      <xdr:rowOff>1131635</xdr:rowOff>
    </xdr:to>
    <xdr:pic>
      <xdr:nvPicPr>
        <xdr:cNvPr id="114" name="Picture 113">
          <a:extLst>
            <a:ext uri="{FF2B5EF4-FFF2-40B4-BE49-F238E27FC236}">
              <a16:creationId xmlns:a16="http://schemas.microsoft.com/office/drawing/2014/main" id="{00000000-0008-0000-0100-00007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839303" y="48423406"/>
          <a:ext cx="1555306" cy="1086369"/>
        </a:xfrm>
        <a:prstGeom prst="rect">
          <a:avLst/>
        </a:prstGeom>
      </xdr:spPr>
    </xdr:pic>
    <xdr:clientData/>
  </xdr:twoCellAnchor>
  <xdr:twoCellAnchor editAs="oneCell">
    <xdr:from>
      <xdr:col>3</xdr:col>
      <xdr:colOff>499683</xdr:colOff>
      <xdr:row>38</xdr:row>
      <xdr:rowOff>73838</xdr:rowOff>
    </xdr:from>
    <xdr:to>
      <xdr:col>3</xdr:col>
      <xdr:colOff>1820270</xdr:colOff>
      <xdr:row>38</xdr:row>
      <xdr:rowOff>1068019</xdr:rowOff>
    </xdr:to>
    <xdr:pic>
      <xdr:nvPicPr>
        <xdr:cNvPr id="115" name="Picture 114">
          <a:extLst>
            <a:ext uri="{FF2B5EF4-FFF2-40B4-BE49-F238E27FC236}">
              <a16:creationId xmlns:a16="http://schemas.microsoft.com/office/drawing/2014/main" id="{00000000-0008-0000-0100-00007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910730" y="50785233"/>
          <a:ext cx="1315825" cy="989419"/>
        </a:xfrm>
        <a:prstGeom prst="rect">
          <a:avLst/>
        </a:prstGeom>
      </xdr:spPr>
    </xdr:pic>
    <xdr:clientData/>
  </xdr:twoCellAnchor>
  <xdr:twoCellAnchor editAs="oneCell">
    <xdr:from>
      <xdr:col>3</xdr:col>
      <xdr:colOff>398721</xdr:colOff>
      <xdr:row>44</xdr:row>
      <xdr:rowOff>18775</xdr:rowOff>
    </xdr:from>
    <xdr:to>
      <xdr:col>3</xdr:col>
      <xdr:colOff>2017859</xdr:colOff>
      <xdr:row>44</xdr:row>
      <xdr:rowOff>1151166</xdr:rowOff>
    </xdr:to>
    <xdr:pic>
      <xdr:nvPicPr>
        <xdr:cNvPr id="116" name="Picture 115">
          <a:extLst>
            <a:ext uri="{FF2B5EF4-FFF2-40B4-BE49-F238E27FC236}">
              <a16:creationId xmlns:a16="http://schemas.microsoft.com/office/drawing/2014/main" id="{00000000-0008-0000-0100-00007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809768" y="49563542"/>
          <a:ext cx="1614376" cy="1127629"/>
        </a:xfrm>
        <a:prstGeom prst="rect">
          <a:avLst/>
        </a:prstGeom>
      </xdr:spPr>
    </xdr:pic>
    <xdr:clientData/>
  </xdr:twoCellAnchor>
  <xdr:twoCellAnchor editAs="oneCell">
    <xdr:from>
      <xdr:col>3</xdr:col>
      <xdr:colOff>841744</xdr:colOff>
      <xdr:row>45</xdr:row>
      <xdr:rowOff>103372</xdr:rowOff>
    </xdr:from>
    <xdr:to>
      <xdr:col>3</xdr:col>
      <xdr:colOff>1525809</xdr:colOff>
      <xdr:row>45</xdr:row>
      <xdr:rowOff>1067562</xdr:rowOff>
    </xdr:to>
    <xdr:pic>
      <xdr:nvPicPr>
        <xdr:cNvPr id="117" name="Picture 116">
          <a:extLst>
            <a:ext uri="{FF2B5EF4-FFF2-40B4-BE49-F238E27FC236}">
              <a16:creationId xmlns:a16="http://schemas.microsoft.com/office/drawing/2014/main" id="{00000000-0008-0000-0100-00007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52791" y="50814767"/>
          <a:ext cx="679303" cy="959428"/>
        </a:xfrm>
        <a:prstGeom prst="rect">
          <a:avLst/>
        </a:prstGeom>
      </xdr:spPr>
    </xdr:pic>
    <xdr:clientData/>
  </xdr:twoCellAnchor>
  <xdr:twoCellAnchor editAs="oneCell">
    <xdr:from>
      <xdr:col>3</xdr:col>
      <xdr:colOff>487324</xdr:colOff>
      <xdr:row>46</xdr:row>
      <xdr:rowOff>73837</xdr:rowOff>
    </xdr:from>
    <xdr:to>
      <xdr:col>3</xdr:col>
      <xdr:colOff>1857483</xdr:colOff>
      <xdr:row>46</xdr:row>
      <xdr:rowOff>1113248</xdr:rowOff>
    </xdr:to>
    <xdr:pic>
      <xdr:nvPicPr>
        <xdr:cNvPr id="118" name="Picture 117">
          <a:extLst>
            <a:ext uri="{FF2B5EF4-FFF2-40B4-BE49-F238E27FC236}">
              <a16:creationId xmlns:a16="http://schemas.microsoft.com/office/drawing/2014/main" id="{00000000-0008-0000-0100-00007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898371" y="51951860"/>
          <a:ext cx="1365397" cy="1034649"/>
        </a:xfrm>
        <a:prstGeom prst="rect">
          <a:avLst/>
        </a:prstGeom>
      </xdr:spPr>
    </xdr:pic>
    <xdr:clientData/>
  </xdr:twoCellAnchor>
  <xdr:twoCellAnchor editAs="oneCell">
    <xdr:from>
      <xdr:col>3</xdr:col>
      <xdr:colOff>644000</xdr:colOff>
      <xdr:row>47</xdr:row>
      <xdr:rowOff>118139</xdr:rowOff>
    </xdr:from>
    <xdr:to>
      <xdr:col>3</xdr:col>
      <xdr:colOff>1674332</xdr:colOff>
      <xdr:row>47</xdr:row>
      <xdr:rowOff>1068018</xdr:rowOff>
    </xdr:to>
    <xdr:pic>
      <xdr:nvPicPr>
        <xdr:cNvPr id="119" name="Picture 118">
          <a:extLst>
            <a:ext uri="{FF2B5EF4-FFF2-40B4-BE49-F238E27FC236}">
              <a16:creationId xmlns:a16="http://schemas.microsoft.com/office/drawing/2014/main" id="{00000000-0008-0000-0100-00007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055047" y="53162790"/>
          <a:ext cx="1030332" cy="945117"/>
        </a:xfrm>
        <a:prstGeom prst="rect">
          <a:avLst/>
        </a:prstGeom>
      </xdr:spPr>
    </xdr:pic>
    <xdr:clientData/>
  </xdr:twoCellAnchor>
  <xdr:twoCellAnchor editAs="oneCell">
    <xdr:from>
      <xdr:col>3</xdr:col>
      <xdr:colOff>716263</xdr:colOff>
      <xdr:row>48</xdr:row>
      <xdr:rowOff>88604</xdr:rowOff>
    </xdr:from>
    <xdr:to>
      <xdr:col>3</xdr:col>
      <xdr:colOff>1713023</xdr:colOff>
      <xdr:row>48</xdr:row>
      <xdr:rowOff>1084262</xdr:rowOff>
    </xdr:to>
    <xdr:pic>
      <xdr:nvPicPr>
        <xdr:cNvPr id="120" name="Picture 119">
          <a:extLst>
            <a:ext uri="{FF2B5EF4-FFF2-40B4-BE49-F238E27FC236}">
              <a16:creationId xmlns:a16="http://schemas.microsoft.com/office/drawing/2014/main" id="{00000000-0008-0000-0100-00007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127310" y="54299883"/>
          <a:ext cx="996760" cy="990896"/>
        </a:xfrm>
        <a:prstGeom prst="rect">
          <a:avLst/>
        </a:prstGeom>
      </xdr:spPr>
    </xdr:pic>
    <xdr:clientData/>
  </xdr:twoCellAnchor>
  <xdr:twoCellAnchor editAs="oneCell">
    <xdr:from>
      <xdr:col>3</xdr:col>
      <xdr:colOff>753138</xdr:colOff>
      <xdr:row>49</xdr:row>
      <xdr:rowOff>128532</xdr:rowOff>
    </xdr:from>
    <xdr:to>
      <xdr:col>3</xdr:col>
      <xdr:colOff>1839455</xdr:colOff>
      <xdr:row>49</xdr:row>
      <xdr:rowOff>1112320</xdr:rowOff>
    </xdr:to>
    <xdr:pic>
      <xdr:nvPicPr>
        <xdr:cNvPr id="121" name="Picture 120">
          <a:extLst>
            <a:ext uri="{FF2B5EF4-FFF2-40B4-BE49-F238E27FC236}">
              <a16:creationId xmlns:a16="http://schemas.microsoft.com/office/drawing/2014/main" id="{00000000-0008-0000-0100-00007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164185" y="55506439"/>
          <a:ext cx="1086317" cy="979026"/>
        </a:xfrm>
        <a:prstGeom prst="rect">
          <a:avLst/>
        </a:prstGeom>
      </xdr:spPr>
    </xdr:pic>
    <xdr:clientData/>
  </xdr:twoCellAnchor>
  <xdr:twoCellAnchor editAs="oneCell">
    <xdr:from>
      <xdr:col>3</xdr:col>
      <xdr:colOff>884595</xdr:colOff>
      <xdr:row>50</xdr:row>
      <xdr:rowOff>88606</xdr:rowOff>
    </xdr:from>
    <xdr:to>
      <xdr:col>3</xdr:col>
      <xdr:colOff>1648082</xdr:colOff>
      <xdr:row>50</xdr:row>
      <xdr:rowOff>1078024</xdr:rowOff>
    </xdr:to>
    <xdr:pic>
      <xdr:nvPicPr>
        <xdr:cNvPr id="122" name="Picture 121">
          <a:extLst>
            <a:ext uri="{FF2B5EF4-FFF2-40B4-BE49-F238E27FC236}">
              <a16:creationId xmlns:a16="http://schemas.microsoft.com/office/drawing/2014/main" id="{00000000-0008-0000-0100-00007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95642" y="56633141"/>
          <a:ext cx="758725" cy="989418"/>
        </a:xfrm>
        <a:prstGeom prst="rect">
          <a:avLst/>
        </a:prstGeom>
      </xdr:spPr>
    </xdr:pic>
    <xdr:clientData/>
  </xdr:twoCellAnchor>
  <xdr:twoCellAnchor editAs="oneCell">
    <xdr:from>
      <xdr:col>3</xdr:col>
      <xdr:colOff>717029</xdr:colOff>
      <xdr:row>51</xdr:row>
      <xdr:rowOff>191977</xdr:rowOff>
    </xdr:from>
    <xdr:to>
      <xdr:col>3</xdr:col>
      <xdr:colOff>1791917</xdr:colOff>
      <xdr:row>51</xdr:row>
      <xdr:rowOff>1064437</xdr:rowOff>
    </xdr:to>
    <xdr:pic>
      <xdr:nvPicPr>
        <xdr:cNvPr id="123" name="Picture 122">
          <a:extLst>
            <a:ext uri="{FF2B5EF4-FFF2-40B4-BE49-F238E27FC236}">
              <a16:creationId xmlns:a16="http://schemas.microsoft.com/office/drawing/2014/main" id="{00000000-0008-0000-0100-00007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128076" y="57903140"/>
          <a:ext cx="1070126" cy="872460"/>
        </a:xfrm>
        <a:prstGeom prst="rect">
          <a:avLst/>
        </a:prstGeom>
      </xdr:spPr>
    </xdr:pic>
    <xdr:clientData/>
  </xdr:twoCellAnchor>
  <xdr:twoCellAnchor editAs="oneCell">
    <xdr:from>
      <xdr:col>3</xdr:col>
      <xdr:colOff>753138</xdr:colOff>
      <xdr:row>52</xdr:row>
      <xdr:rowOff>88604</xdr:rowOff>
    </xdr:from>
    <xdr:to>
      <xdr:col>3</xdr:col>
      <xdr:colOff>1951902</xdr:colOff>
      <xdr:row>52</xdr:row>
      <xdr:rowOff>1097552</xdr:rowOff>
    </xdr:to>
    <xdr:pic>
      <xdr:nvPicPr>
        <xdr:cNvPr id="124" name="Picture 123">
          <a:extLst>
            <a:ext uri="{FF2B5EF4-FFF2-40B4-BE49-F238E27FC236}">
              <a16:creationId xmlns:a16="http://schemas.microsoft.com/office/drawing/2014/main" id="{00000000-0008-0000-0100-00007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164185" y="58966395"/>
          <a:ext cx="1194002" cy="1004186"/>
        </a:xfrm>
        <a:prstGeom prst="rect">
          <a:avLst/>
        </a:prstGeom>
      </xdr:spPr>
    </xdr:pic>
    <xdr:clientData/>
  </xdr:twoCellAnchor>
  <xdr:twoCellAnchor editAs="oneCell">
    <xdr:from>
      <xdr:col>1</xdr:col>
      <xdr:colOff>413489</xdr:colOff>
      <xdr:row>16</xdr:row>
      <xdr:rowOff>118140</xdr:rowOff>
    </xdr:from>
    <xdr:to>
      <xdr:col>1</xdr:col>
      <xdr:colOff>1370751</xdr:colOff>
      <xdr:row>16</xdr:row>
      <xdr:rowOff>1075402</xdr:rowOff>
    </xdr:to>
    <xdr:pic>
      <xdr:nvPicPr>
        <xdr:cNvPr id="112" name="Picture 111">
          <a:extLst>
            <a:ext uri="{FF2B5EF4-FFF2-40B4-BE49-F238E27FC236}">
              <a16:creationId xmlns:a16="http://schemas.microsoft.com/office/drawing/2014/main" id="{00000000-0008-0000-0100-00007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>
          <a:off x="3499884" y="41496512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3</xdr:col>
      <xdr:colOff>886046</xdr:colOff>
      <xdr:row>53</xdr:row>
      <xdr:rowOff>73838</xdr:rowOff>
    </xdr:from>
    <xdr:to>
      <xdr:col>3</xdr:col>
      <xdr:colOff>1772094</xdr:colOff>
      <xdr:row>53</xdr:row>
      <xdr:rowOff>1103963</xdr:rowOff>
    </xdr:to>
    <xdr:pic>
      <xdr:nvPicPr>
        <xdr:cNvPr id="125" name="Picture 124">
          <a:extLst>
            <a:ext uri="{FF2B5EF4-FFF2-40B4-BE49-F238E27FC236}">
              <a16:creationId xmlns:a16="http://schemas.microsoft.com/office/drawing/2014/main" id="{00000000-0008-0000-0100-00007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97093" y="60118257"/>
          <a:ext cx="886048" cy="1025363"/>
        </a:xfrm>
        <a:prstGeom prst="rect">
          <a:avLst/>
        </a:prstGeom>
      </xdr:spPr>
    </xdr:pic>
    <xdr:clientData/>
  </xdr:twoCellAnchor>
  <xdr:twoCellAnchor editAs="oneCell">
    <xdr:from>
      <xdr:col>3</xdr:col>
      <xdr:colOff>753138</xdr:colOff>
      <xdr:row>54</xdr:row>
      <xdr:rowOff>47900</xdr:rowOff>
    </xdr:from>
    <xdr:to>
      <xdr:col>3</xdr:col>
      <xdr:colOff>1990693</xdr:colOff>
      <xdr:row>54</xdr:row>
      <xdr:rowOff>1112319</xdr:rowOff>
    </xdr:to>
    <xdr:pic>
      <xdr:nvPicPr>
        <xdr:cNvPr id="126" name="Picture 125">
          <a:extLst>
            <a:ext uri="{FF2B5EF4-FFF2-40B4-BE49-F238E27FC236}">
              <a16:creationId xmlns:a16="http://schemas.microsoft.com/office/drawing/2014/main" id="{00000000-0008-0000-0100-00007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164185" y="61258947"/>
          <a:ext cx="1237555" cy="1059657"/>
        </a:xfrm>
        <a:prstGeom prst="rect">
          <a:avLst/>
        </a:prstGeom>
      </xdr:spPr>
    </xdr:pic>
    <xdr:clientData/>
  </xdr:twoCellAnchor>
  <xdr:twoCellAnchor editAs="oneCell">
    <xdr:from>
      <xdr:col>3</xdr:col>
      <xdr:colOff>841743</xdr:colOff>
      <xdr:row>55</xdr:row>
      <xdr:rowOff>137539</xdr:rowOff>
    </xdr:from>
    <xdr:to>
      <xdr:col>3</xdr:col>
      <xdr:colOff>1762345</xdr:colOff>
      <xdr:row>55</xdr:row>
      <xdr:rowOff>1068350</xdr:rowOff>
    </xdr:to>
    <xdr:pic>
      <xdr:nvPicPr>
        <xdr:cNvPr id="127" name="Picture 126">
          <a:extLst>
            <a:ext uri="{FF2B5EF4-FFF2-40B4-BE49-F238E27FC236}">
              <a16:creationId xmlns:a16="http://schemas.microsoft.com/office/drawing/2014/main" id="{00000000-0008-0000-0100-00007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52790" y="62515213"/>
          <a:ext cx="920602" cy="926049"/>
        </a:xfrm>
        <a:prstGeom prst="rect">
          <a:avLst/>
        </a:prstGeom>
      </xdr:spPr>
    </xdr:pic>
    <xdr:clientData/>
  </xdr:twoCellAnchor>
  <xdr:twoCellAnchor editAs="oneCell">
    <xdr:from>
      <xdr:col>3</xdr:col>
      <xdr:colOff>694070</xdr:colOff>
      <xdr:row>56</xdr:row>
      <xdr:rowOff>69998</xdr:rowOff>
    </xdr:from>
    <xdr:to>
      <xdr:col>3</xdr:col>
      <xdr:colOff>1848884</xdr:colOff>
      <xdr:row>56</xdr:row>
      <xdr:rowOff>1113447</xdr:rowOff>
    </xdr:to>
    <xdr:pic>
      <xdr:nvPicPr>
        <xdr:cNvPr id="128" name="Picture 127">
          <a:extLst>
            <a:ext uri="{FF2B5EF4-FFF2-40B4-BE49-F238E27FC236}">
              <a16:creationId xmlns:a16="http://schemas.microsoft.com/office/drawing/2014/main" id="{00000000-0008-0000-0100-00008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rot="16200000">
          <a:off x="11163180" y="63556237"/>
          <a:ext cx="1038687" cy="1154814"/>
        </a:xfrm>
        <a:prstGeom prst="rect">
          <a:avLst/>
        </a:prstGeom>
      </xdr:spPr>
    </xdr:pic>
    <xdr:clientData/>
  </xdr:twoCellAnchor>
  <xdr:twoCellAnchor editAs="oneCell">
    <xdr:from>
      <xdr:col>3</xdr:col>
      <xdr:colOff>679301</xdr:colOff>
      <xdr:row>57</xdr:row>
      <xdr:rowOff>73739</xdr:rowOff>
    </xdr:from>
    <xdr:to>
      <xdr:col>3</xdr:col>
      <xdr:colOff>1799560</xdr:colOff>
      <xdr:row>57</xdr:row>
      <xdr:rowOff>1094895</xdr:rowOff>
    </xdr:to>
    <xdr:pic>
      <xdr:nvPicPr>
        <xdr:cNvPr id="129" name="Picture 128">
          <a:extLst>
            <a:ext uri="{FF2B5EF4-FFF2-40B4-BE49-F238E27FC236}">
              <a16:creationId xmlns:a16="http://schemas.microsoft.com/office/drawing/2014/main" id="{00000000-0008-0000-0100-00008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090348" y="64784669"/>
          <a:ext cx="1120259" cy="1016394"/>
        </a:xfrm>
        <a:prstGeom prst="rect">
          <a:avLst/>
        </a:prstGeom>
      </xdr:spPr>
    </xdr:pic>
    <xdr:clientData/>
  </xdr:twoCellAnchor>
  <xdr:twoCellAnchor editAs="oneCell">
    <xdr:from>
      <xdr:col>3</xdr:col>
      <xdr:colOff>648022</xdr:colOff>
      <xdr:row>58</xdr:row>
      <xdr:rowOff>73837</xdr:rowOff>
    </xdr:from>
    <xdr:to>
      <xdr:col>3</xdr:col>
      <xdr:colOff>1894994</xdr:colOff>
      <xdr:row>58</xdr:row>
      <xdr:rowOff>1125575</xdr:rowOff>
    </xdr:to>
    <xdr:pic>
      <xdr:nvPicPr>
        <xdr:cNvPr id="130" name="Picture 129">
          <a:extLst>
            <a:ext uri="{FF2B5EF4-FFF2-40B4-BE49-F238E27FC236}">
              <a16:creationId xmlns:a16="http://schemas.microsoft.com/office/drawing/2014/main" id="{00000000-0008-0000-0100-00008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059069" y="65951395"/>
          <a:ext cx="1242210" cy="1051738"/>
        </a:xfrm>
        <a:prstGeom prst="rect">
          <a:avLst/>
        </a:prstGeom>
      </xdr:spPr>
    </xdr:pic>
    <xdr:clientData/>
  </xdr:twoCellAnchor>
  <xdr:twoCellAnchor editAs="oneCell">
    <xdr:from>
      <xdr:col>3</xdr:col>
      <xdr:colOff>531628</xdr:colOff>
      <xdr:row>59</xdr:row>
      <xdr:rowOff>118140</xdr:rowOff>
    </xdr:from>
    <xdr:to>
      <xdr:col>3</xdr:col>
      <xdr:colOff>2037907</xdr:colOff>
      <xdr:row>59</xdr:row>
      <xdr:rowOff>1123910</xdr:rowOff>
    </xdr:to>
    <xdr:pic>
      <xdr:nvPicPr>
        <xdr:cNvPr id="132" name="Picture 131">
          <a:extLst>
            <a:ext uri="{FF2B5EF4-FFF2-40B4-BE49-F238E27FC236}">
              <a16:creationId xmlns:a16="http://schemas.microsoft.com/office/drawing/2014/main" id="{00000000-0008-0000-0100-00008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942675" y="67162326"/>
          <a:ext cx="1506279" cy="1001008"/>
        </a:xfrm>
        <a:prstGeom prst="rect">
          <a:avLst/>
        </a:prstGeom>
      </xdr:spPr>
    </xdr:pic>
    <xdr:clientData/>
  </xdr:twoCellAnchor>
  <xdr:twoCellAnchor editAs="oneCell">
    <xdr:from>
      <xdr:col>3</xdr:col>
      <xdr:colOff>443022</xdr:colOff>
      <xdr:row>60</xdr:row>
      <xdr:rowOff>140827</xdr:rowOff>
    </xdr:from>
    <xdr:to>
      <xdr:col>3</xdr:col>
      <xdr:colOff>2094849</xdr:colOff>
      <xdr:row>60</xdr:row>
      <xdr:rowOff>1068018</xdr:rowOff>
    </xdr:to>
    <xdr:pic>
      <xdr:nvPicPr>
        <xdr:cNvPr id="131" name="Picture 130">
          <a:extLst>
            <a:ext uri="{FF2B5EF4-FFF2-40B4-BE49-F238E27FC236}">
              <a16:creationId xmlns:a16="http://schemas.microsoft.com/office/drawing/2014/main" id="{00000000-0008-0000-0100-00008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854069" y="68351641"/>
          <a:ext cx="1647065" cy="922429"/>
        </a:xfrm>
        <a:prstGeom prst="rect">
          <a:avLst/>
        </a:prstGeom>
      </xdr:spPr>
    </xdr:pic>
    <xdr:clientData/>
  </xdr:twoCellAnchor>
  <xdr:twoCellAnchor editAs="oneCell">
    <xdr:from>
      <xdr:col>3</xdr:col>
      <xdr:colOff>472558</xdr:colOff>
      <xdr:row>61</xdr:row>
      <xdr:rowOff>59070</xdr:rowOff>
    </xdr:from>
    <xdr:to>
      <xdr:col>3</xdr:col>
      <xdr:colOff>1865422</xdr:colOff>
      <xdr:row>61</xdr:row>
      <xdr:rowOff>1103718</xdr:rowOff>
    </xdr:to>
    <xdr:pic>
      <xdr:nvPicPr>
        <xdr:cNvPr id="133" name="Picture 132">
          <a:extLst>
            <a:ext uri="{FF2B5EF4-FFF2-40B4-BE49-F238E27FC236}">
              <a16:creationId xmlns:a16="http://schemas.microsoft.com/office/drawing/2014/main" id="{00000000-0008-0000-0100-00008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883605" y="69436512"/>
          <a:ext cx="1392864" cy="1044648"/>
        </a:xfrm>
        <a:prstGeom prst="rect">
          <a:avLst/>
        </a:prstGeom>
      </xdr:spPr>
    </xdr:pic>
    <xdr:clientData/>
  </xdr:twoCellAnchor>
  <xdr:twoCellAnchor editAs="oneCell">
    <xdr:from>
      <xdr:col>3</xdr:col>
      <xdr:colOff>536945</xdr:colOff>
      <xdr:row>62</xdr:row>
      <xdr:rowOff>127590</xdr:rowOff>
    </xdr:from>
    <xdr:to>
      <xdr:col>3</xdr:col>
      <xdr:colOff>1798711</xdr:colOff>
      <xdr:row>62</xdr:row>
      <xdr:rowOff>1075105</xdr:rowOff>
    </xdr:to>
    <xdr:pic>
      <xdr:nvPicPr>
        <xdr:cNvPr id="134" name="Picture 133">
          <a:extLst>
            <a:ext uri="{FF2B5EF4-FFF2-40B4-BE49-F238E27FC236}">
              <a16:creationId xmlns:a16="http://schemas.microsoft.com/office/drawing/2014/main" id="{00000000-0008-0000-0100-00008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rot="16200000">
          <a:off x="11105117" y="70514535"/>
          <a:ext cx="942753" cy="1257004"/>
        </a:xfrm>
        <a:prstGeom prst="rect">
          <a:avLst/>
        </a:prstGeom>
      </xdr:spPr>
    </xdr:pic>
    <xdr:clientData/>
  </xdr:twoCellAnchor>
  <xdr:twoCellAnchor editAs="oneCell">
    <xdr:from>
      <xdr:col>1</xdr:col>
      <xdr:colOff>221513</xdr:colOff>
      <xdr:row>57</xdr:row>
      <xdr:rowOff>132906</xdr:rowOff>
    </xdr:from>
    <xdr:to>
      <xdr:col>1</xdr:col>
      <xdr:colOff>1624419</xdr:colOff>
      <xdr:row>57</xdr:row>
      <xdr:rowOff>1067741</xdr:rowOff>
    </xdr:to>
    <xdr:pic>
      <xdr:nvPicPr>
        <xdr:cNvPr id="135" name="Picture 134" descr="Project Core: Tactile Graphic Symbols – UNC-Chapel Hill Libraries">
          <a:extLst>
            <a:ext uri="{FF2B5EF4-FFF2-40B4-BE49-F238E27FC236}">
              <a16:creationId xmlns:a16="http://schemas.microsoft.com/office/drawing/2014/main" id="{00000000-0008-0000-0100-00008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307908" y="64843836"/>
          <a:ext cx="1402906" cy="9348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487324</xdr:colOff>
      <xdr:row>63</xdr:row>
      <xdr:rowOff>102236</xdr:rowOff>
    </xdr:from>
    <xdr:to>
      <xdr:col>3</xdr:col>
      <xdr:colOff>1885428</xdr:colOff>
      <xdr:row>63</xdr:row>
      <xdr:rowOff>1078024</xdr:rowOff>
    </xdr:to>
    <xdr:pic>
      <xdr:nvPicPr>
        <xdr:cNvPr id="136" name="Picture 135" descr="Screen Clipping">
          <a:extLst>
            <a:ext uri="{FF2B5EF4-FFF2-40B4-BE49-F238E27FC236}">
              <a16:creationId xmlns:a16="http://schemas.microsoft.com/office/drawing/2014/main" id="{00000000-0008-0000-0100-00008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898371" y="71812934"/>
          <a:ext cx="1398104" cy="975788"/>
        </a:xfrm>
        <a:prstGeom prst="rect">
          <a:avLst/>
        </a:prstGeom>
      </xdr:spPr>
    </xdr:pic>
    <xdr:clientData/>
  </xdr:twoCellAnchor>
  <xdr:twoCellAnchor editAs="oneCell">
    <xdr:from>
      <xdr:col>1</xdr:col>
      <xdr:colOff>251046</xdr:colOff>
      <xdr:row>58</xdr:row>
      <xdr:rowOff>132908</xdr:rowOff>
    </xdr:from>
    <xdr:to>
      <xdr:col>1</xdr:col>
      <xdr:colOff>1658678</xdr:colOff>
      <xdr:row>58</xdr:row>
      <xdr:rowOff>1090905</xdr:rowOff>
    </xdr:to>
    <xdr:pic>
      <xdr:nvPicPr>
        <xdr:cNvPr id="137" name="Picture 136">
          <a:extLst>
            <a:ext uri="{FF2B5EF4-FFF2-40B4-BE49-F238E27FC236}">
              <a16:creationId xmlns:a16="http://schemas.microsoft.com/office/drawing/2014/main" id="{00000000-0008-0000-0100-00008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337441" y="66010466"/>
          <a:ext cx="1407632" cy="957997"/>
        </a:xfrm>
        <a:prstGeom prst="rect">
          <a:avLst/>
        </a:prstGeom>
      </xdr:spPr>
    </xdr:pic>
    <xdr:clientData/>
  </xdr:twoCellAnchor>
  <xdr:twoCellAnchor editAs="oneCell">
    <xdr:from>
      <xdr:col>1</xdr:col>
      <xdr:colOff>251046</xdr:colOff>
      <xdr:row>59</xdr:row>
      <xdr:rowOff>118139</xdr:rowOff>
    </xdr:from>
    <xdr:to>
      <xdr:col>1</xdr:col>
      <xdr:colOff>1284767</xdr:colOff>
      <xdr:row>59</xdr:row>
      <xdr:rowOff>1109531</xdr:rowOff>
    </xdr:to>
    <xdr:pic>
      <xdr:nvPicPr>
        <xdr:cNvPr id="138" name="Picture 137">
          <a:extLst>
            <a:ext uri="{FF2B5EF4-FFF2-40B4-BE49-F238E27FC236}">
              <a16:creationId xmlns:a16="http://schemas.microsoft.com/office/drawing/2014/main" id="{00000000-0008-0000-0100-00008A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6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3337441" y="67162325"/>
          <a:ext cx="1033721" cy="991392"/>
        </a:xfrm>
        <a:prstGeom prst="rect">
          <a:avLst/>
        </a:prstGeom>
      </xdr:spPr>
    </xdr:pic>
    <xdr:clientData/>
  </xdr:twoCellAnchor>
  <xdr:twoCellAnchor editAs="oneCell">
    <xdr:from>
      <xdr:col>3</xdr:col>
      <xdr:colOff>620231</xdr:colOff>
      <xdr:row>64</xdr:row>
      <xdr:rowOff>14082</xdr:rowOff>
    </xdr:from>
    <xdr:to>
      <xdr:col>3</xdr:col>
      <xdr:colOff>1668720</xdr:colOff>
      <xdr:row>64</xdr:row>
      <xdr:rowOff>1103215</xdr:rowOff>
    </xdr:to>
    <xdr:pic>
      <xdr:nvPicPr>
        <xdr:cNvPr id="139" name="dimg_72" descr="Image result for gridpad">
          <a:extLst>
            <a:ext uri="{FF2B5EF4-FFF2-40B4-BE49-F238E27FC236}">
              <a16:creationId xmlns:a16="http://schemas.microsoft.com/office/drawing/2014/main" id="{00000000-0008-0000-0100-00008B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27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 bwMode="auto">
        <a:xfrm>
          <a:off x="11031278" y="72891408"/>
          <a:ext cx="1048489" cy="10891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470740</xdr:colOff>
      <xdr:row>65</xdr:row>
      <xdr:rowOff>59069</xdr:rowOff>
    </xdr:from>
    <xdr:to>
      <xdr:col>3</xdr:col>
      <xdr:colOff>1880189</xdr:colOff>
      <xdr:row>65</xdr:row>
      <xdr:rowOff>1115640</xdr:rowOff>
    </xdr:to>
    <xdr:pic>
      <xdr:nvPicPr>
        <xdr:cNvPr id="140" name="Picture 139">
          <a:extLst>
            <a:ext uri="{FF2B5EF4-FFF2-40B4-BE49-F238E27FC236}">
              <a16:creationId xmlns:a16="http://schemas.microsoft.com/office/drawing/2014/main" id="{00000000-0008-0000-0100-00008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>
          <a:off x="10881787" y="74103022"/>
          <a:ext cx="1409449" cy="105657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4</xdr:col>
      <xdr:colOff>209686</xdr:colOff>
      <xdr:row>0</xdr:row>
      <xdr:rowOff>152539</xdr:rowOff>
    </xdr:from>
    <xdr:to>
      <xdr:col>9</xdr:col>
      <xdr:colOff>340657</xdr:colOff>
      <xdr:row>20</xdr:row>
      <xdr:rowOff>140634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absolute">
    <xdr:from>
      <xdr:col>6</xdr:col>
      <xdr:colOff>246529</xdr:colOff>
      <xdr:row>45</xdr:row>
      <xdr:rowOff>39499</xdr:rowOff>
    </xdr:from>
    <xdr:to>
      <xdr:col>10</xdr:col>
      <xdr:colOff>381000</xdr:colOff>
      <xdr:row>66</xdr:row>
      <xdr:rowOff>152399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absolute">
    <xdr:from>
      <xdr:col>10</xdr:col>
      <xdr:colOff>496140</xdr:colOff>
      <xdr:row>45</xdr:row>
      <xdr:rowOff>59109</xdr:rowOff>
    </xdr:from>
    <xdr:to>
      <xdr:col>19</xdr:col>
      <xdr:colOff>228600</xdr:colOff>
      <xdr:row>66</xdr:row>
      <xdr:rowOff>133349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absolute">
    <xdr:from>
      <xdr:col>8</xdr:col>
      <xdr:colOff>569536</xdr:colOff>
      <xdr:row>67</xdr:row>
      <xdr:rowOff>36978</xdr:rowOff>
    </xdr:from>
    <xdr:to>
      <xdr:col>14</xdr:col>
      <xdr:colOff>228600</xdr:colOff>
      <xdr:row>88</xdr:row>
      <xdr:rowOff>123824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1034540</xdr:colOff>
      <xdr:row>1</xdr:row>
      <xdr:rowOff>65714</xdr:rowOff>
    </xdr:from>
    <xdr:to>
      <xdr:col>7</xdr:col>
      <xdr:colOff>82599</xdr:colOff>
      <xdr:row>11</xdr:row>
      <xdr:rowOff>132388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00000000-0008-0000-4300-000002000000}"/>
            </a:ext>
          </a:extLst>
        </xdr:cNvPr>
        <xdr:cNvSpPr/>
      </xdr:nvSpPr>
      <xdr:spPr>
        <a:xfrm flipH="1">
          <a:off x="9353040" y="256214"/>
          <a:ext cx="1715059" cy="1971674"/>
        </a:xfrm>
        <a:prstGeom prst="rect">
          <a:avLst/>
        </a:prstGeom>
        <a:solidFill>
          <a:schemeClr val="bg2"/>
        </a:solidFill>
        <a:ln>
          <a:solidFill>
            <a:schemeClr val="bg2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 editAs="absolute">
    <xdr:from>
      <xdr:col>1</xdr:col>
      <xdr:colOff>120621</xdr:colOff>
      <xdr:row>1</xdr:row>
      <xdr:rowOff>81401</xdr:rowOff>
    </xdr:from>
    <xdr:to>
      <xdr:col>2</xdr:col>
      <xdr:colOff>434415</xdr:colOff>
      <xdr:row>6</xdr:row>
      <xdr:rowOff>112337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4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00021" y="271901"/>
          <a:ext cx="986894" cy="98343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140632</xdr:colOff>
      <xdr:row>1</xdr:row>
      <xdr:rowOff>86284</xdr:rowOff>
    </xdr:from>
    <xdr:to>
      <xdr:col>2</xdr:col>
      <xdr:colOff>912186</xdr:colOff>
      <xdr:row>6</xdr:row>
      <xdr:rowOff>114859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4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09573" y="265578"/>
          <a:ext cx="946086" cy="925046"/>
        </a:xfrm>
        <a:prstGeom prst="rect">
          <a:avLst/>
        </a:prstGeom>
      </xdr:spPr>
    </xdr:pic>
    <xdr:clientData/>
  </xdr:twoCellAnchor>
  <xdr:twoCellAnchor>
    <xdr:from>
      <xdr:col>7</xdr:col>
      <xdr:colOff>11206</xdr:colOff>
      <xdr:row>1</xdr:row>
      <xdr:rowOff>78441</xdr:rowOff>
    </xdr:from>
    <xdr:to>
      <xdr:col>8</xdr:col>
      <xdr:colOff>66113</xdr:colOff>
      <xdr:row>11</xdr:row>
      <xdr:rowOff>145115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00000000-0008-0000-4400-000005000000}"/>
            </a:ext>
          </a:extLst>
        </xdr:cNvPr>
        <xdr:cNvSpPr/>
      </xdr:nvSpPr>
      <xdr:spPr>
        <a:xfrm flipH="1">
          <a:off x="8763000" y="257735"/>
          <a:ext cx="1567701" cy="1859615"/>
        </a:xfrm>
        <a:prstGeom prst="rect">
          <a:avLst/>
        </a:prstGeom>
        <a:solidFill>
          <a:schemeClr val="bg2"/>
        </a:solidFill>
        <a:ln>
          <a:solidFill>
            <a:schemeClr val="bg2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A060AD30-84ED-4BBC-AB31-6B60006E5CC6}" name="Table13" displayName="Table13" ref="C28:C44" totalsRowShown="0" headerRowDxfId="154" dataDxfId="153" tableBorderDxfId="152">
  <autoFilter ref="C28:C44" xr:uid="{AA53ABEB-17B1-475A-B92F-565D1AB22590}"/>
  <tableColumns count="1">
    <tableColumn id="1" xr3:uid="{6FEBD64F-8906-4420-B76F-59ACAE1B2155}" name="Teacher" dataDxfId="151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45F190B-65F1-413A-9ED5-35FB2C994E45}" name="Table14" displayName="Table14" ref="A1:A5" totalsRowShown="0" headerRowDxfId="150" dataDxfId="149" tableBorderDxfId="148">
  <autoFilter ref="A1:A5" xr:uid="{325A399C-7BB2-4572-AC54-B945B7163E64}"/>
  <tableColumns count="1">
    <tableColumn id="1" xr3:uid="{D8D4585D-DC0E-41C6-AEB3-8EDCA4AD92CF}" name="Literacy Level" dataDxfId="147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729BA1A8-264B-4F39-A50F-7E3D0E070AD2}" name="Table16" displayName="Table16" ref="A28:A41" totalsRowShown="0" headerRowDxfId="146" dataDxfId="145" tableBorderDxfId="144">
  <autoFilter ref="A28:A41" xr:uid="{D2499A0C-42A4-4410-B8FE-18CA6DA1B5B2}"/>
  <tableColumns count="1">
    <tableColumn id="1" xr3:uid="{B6E9DF41-08C4-435A-8663-084C7CBBB679}" name="Grade" dataDxfId="143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0DF535BE-73FE-4F10-8620-2DB5CD889280}" name="Table17" displayName="Table17" ref="B28:B37" totalsRowShown="0" headerRowDxfId="142" dataDxfId="141" tableBorderDxfId="140">
  <autoFilter ref="B28:B37" xr:uid="{ACB4F5C3-E9AE-49C5-B03F-F59206322531}"/>
  <tableColumns count="1">
    <tableColumn id="1" xr3:uid="{D701844F-1A7F-43B3-BBFC-ABF493B4E0E8}" name="Class" dataDxfId="139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F494D076-A571-48EB-AA45-69A74F8A7288}" name="Table18" displayName="Table18" ref="G1:G61" totalsRowShown="0" headerRowDxfId="138" dataDxfId="137" tableBorderDxfId="136">
  <autoFilter ref="G1:G61" xr:uid="{226E8B65-6A72-4215-A6C6-52325E601FD0}"/>
  <tableColumns count="1">
    <tableColumn id="1" xr3:uid="{9DF31669-AFAC-4B03-B727-3428EDD2FB27}" name="Voice" dataDxfId="135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40ED3135-013D-4784-9D0E-0E7F0AC2E238}" name="Table19" displayName="Table19" ref="H1:H71" totalsRowShown="0" headerRowDxfId="134" dataDxfId="133" tableBorderDxfId="132">
  <autoFilter ref="H1:H71" xr:uid="{7518C6EA-4F0B-4F84-87FA-66A6A0D88B3C}"/>
  <tableColumns count="1">
    <tableColumn id="1" xr3:uid="{E5E631B4-D357-4CE4-9932-29C1829F76D7}" name="Pencil" dataDxfId="131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4BE93A02-26A9-4F8E-B652-10859DCD1073}" name="Table20" displayName="Table20" ref="E1:E2" totalsRowShown="0" headerRowDxfId="130" dataDxfId="129" tableBorderDxfId="128">
  <autoFilter ref="E1:E2" xr:uid="{2AC59901-4029-4FE0-B84D-E454C6894EAD}"/>
  <tableColumns count="1">
    <tableColumn id="1" xr3:uid="{3F7AB8C5-C60B-4EBF-95C9-C404431FB9CD}" name="Focus - Bridge" dataDxfId="127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B83C1794-B2FC-4F6E-BAD1-504CBD9DBD16}" name="Table21" displayName="Table21" ref="B1:B5" totalsRowShown="0" headerRowDxfId="126" dataDxfId="125" tableBorderDxfId="124">
  <autoFilter ref="B1:B5" xr:uid="{7BA7BDA3-7247-4D34-9A7A-1C58804E350C}"/>
  <tableColumns count="1">
    <tableColumn id="1" xr3:uid="{E41DE496-FBEE-48CE-8567-19158BA9AAAF}" name="Focus - Emergent" dataDxfId="123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0676E763-EBD9-43FE-9C60-6F33191F5221}" name="Table22" displayName="Table22" ref="C1:C9" totalsRowShown="0" headerRowDxfId="122" dataDxfId="121" tableBorderDxfId="120">
  <autoFilter ref="C1:C9" xr:uid="{3A726015-C5C0-4AD8-85BA-EE7EEBA9404A}"/>
  <tableColumns count="1">
    <tableColumn id="1" xr3:uid="{3B00F3FB-2F26-4ADE-B2C9-91FA46A38B5F}" name="Focus - Transitional" dataDxfId="119"/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BBC65940-4EA1-4493-B245-F29C146478E4}" name="Table23" displayName="Table23" ref="F1:F27" totalsRowShown="0" headerRowDxfId="118" dataDxfId="117" tableBorderDxfId="116">
  <autoFilter ref="F1:F27" xr:uid="{BA64FDDB-827B-4C39-8E59-1FC2C4719B34}"/>
  <tableColumns count="1">
    <tableColumn id="1" xr3:uid="{35B33F23-211D-4872-9E78-A04B30906E68}" name="Grade Equivalency" dataDxfId="115"/>
  </tableColumns>
  <tableStyleInfo name="TableStyleMedium2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" xr:uid="{9C134642-DFD2-49B8-B125-2FA55CCB5618}" name="Table26" displayName="Table26" ref="D1:D5" totalsRowShown="0" headerRowDxfId="114" dataDxfId="113" tableBorderDxfId="112">
  <autoFilter ref="D1:D5" xr:uid="{472303CA-69F0-4CCD-9BFF-3545BF08F385}"/>
  <tableColumns count="1">
    <tableColumn id="1" xr3:uid="{8547936A-B856-40E5-9B56-7E5DDB9B324F}" name="Focus - Conventional" dataDxfId="111"/>
  </tableColumns>
  <tableStyleInfo name="TableStyleMedium2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3D7E63F0-7C96-4852-A58E-8212E6C24B57}" name="Table1425" displayName="Table1425" ref="A1:B26" totalsRowShown="0" headerRowDxfId="110" dataDxfId="108" headerRowBorderDxfId="109" tableBorderDxfId="107" totalsRowBorderDxfId="106">
  <autoFilter ref="A1:B26" xr:uid="{845E5AC9-5FCE-46A6-9B81-8F2034E7A5BD}"/>
  <tableColumns count="2">
    <tableColumn id="5" xr3:uid="{6C37E64F-0BE6-4696-84BB-21040BAC08A5}" name="VOICE" dataDxfId="105"/>
    <tableColumn id="2" xr3:uid="{4314695A-CA1A-4646-AA04-ADA4027ACAAB}" name="VOICE IMAGE" dataDxfId="104"/>
  </tableColumns>
  <tableStyleInfo name="TableStyleMedium2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E9809D30-1D5D-4CE2-BC0B-D363905816F4}" name="Table1526" displayName="Table1526" ref="C1:D70" totalsRowShown="0" headerRowDxfId="103" dataDxfId="102">
  <autoFilter ref="C1:D70" xr:uid="{DD6E66F4-BCBF-4471-86B5-1C6193C089E4}"/>
  <tableColumns count="2">
    <tableColumn id="1" xr3:uid="{2E17ED3D-13E3-4A4E-9C59-7C48A8801503}" name="PENCIL" dataDxfId="101"/>
    <tableColumn id="3" xr3:uid="{76203390-9166-45FD-8206-D0D740A5FBDF}" name="PENCIL IMAGE" dataDxfId="100"/>
  </tableColumns>
  <tableStyleInfo name="TableStyleMedium2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E85AC5F7-AA21-4AF1-BF48-8C1B89AD6ED4}" name="Table12" displayName="Table12" ref="A3:BV91" totalsRowShown="0" headerRowDxfId="99" dataDxfId="98" tableBorderDxfId="97">
  <autoFilter ref="A3:BV91" xr:uid="{A885E60E-7A75-4C60-A69B-056253682F80}"/>
  <tableColumns count="74">
    <tableColumn id="1" xr3:uid="{E619F210-0CF1-4C13-ACAE-9231D7B4EF73}" name="Column1" dataDxfId="96" dataCellStyle="Hyperlink"/>
    <tableColumn id="2" xr3:uid="{60164077-42EA-44F3-A3A8-06BB8A0F5969}" name="Column110" dataDxfId="95"/>
    <tableColumn id="3" xr3:uid="{269D5C9C-E87A-4332-8D5D-EC6D8F1A2034}" name="Column2" dataDxfId="94"/>
    <tableColumn id="4" xr3:uid="{6F0933E2-B359-490A-801B-F5C028E04DD4}" name="Column215" dataDxfId="93"/>
    <tableColumn id="5" xr3:uid="{DF936084-52C0-4DBD-BF82-4E85F256F412}" name="Column214" dataDxfId="92"/>
    <tableColumn id="6" xr3:uid="{F61DD0E9-4DA2-4D34-9F88-9EBAA278B28A}" name="Column213" dataDxfId="91"/>
    <tableColumn id="7" xr3:uid="{5C415410-3605-47A2-B68B-A34E93167465}" name="Column212" dataDxfId="90"/>
    <tableColumn id="8" xr3:uid="{8C872380-4079-40DD-9437-82FAED247D9A}" name="Column211" dataDxfId="89"/>
    <tableColumn id="9" xr3:uid="{FB17E704-AE8D-4C27-9AD8-489A3FE5DBB2}" name="Column210" dataDxfId="88"/>
    <tableColumn id="10" xr3:uid="{19655B94-7913-4055-B005-2691D2515F9C}" name="Column2108" dataDxfId="87"/>
    <tableColumn id="11" xr3:uid="{91AF8F11-5F0E-4ABC-B637-54EEB4D60008}" name="Column2107" dataDxfId="86"/>
    <tableColumn id="12" xr3:uid="{0D91EBF0-12DD-46FF-89C3-BAEFAF4B03E0}" name="Column2106" dataDxfId="85"/>
    <tableColumn id="13" xr3:uid="{3F3A6A59-6AD1-4A5C-A4B2-994117195170}" name="Column2105" dataDxfId="84"/>
    <tableColumn id="14" xr3:uid="{0BD37A80-D27F-485E-B807-D9D15015324A}" name="Column2104" dataDxfId="83"/>
    <tableColumn id="15" xr3:uid="{1062B9A5-5CC5-4E1E-9B51-F6DB75DF17BB}" name="Column2103" dataDxfId="82"/>
    <tableColumn id="16" xr3:uid="{B9075DC7-B3F9-4B76-964E-027A242DB8C8}" name="Column21034" dataDxfId="81"/>
    <tableColumn id="17" xr3:uid="{1A2C1965-2837-4421-98DE-6CF6EB27AFF4}" name="Column21033" dataDxfId="80"/>
    <tableColumn id="18" xr3:uid="{D42B953A-4317-41CA-98E4-C9FC815C1831}" name="Column21032" dataDxfId="79"/>
    <tableColumn id="19" xr3:uid="{07AC45A9-9C30-4993-9BD1-55A541DE1B49}" name="Column210329" dataDxfId="78"/>
    <tableColumn id="20" xr3:uid="{3A627920-7C8F-4C5D-BF5B-2AB810DC86E0}" name="Column210328" dataDxfId="77"/>
    <tableColumn id="21" xr3:uid="{00DA0B2C-3129-4B98-9FDD-0F99A9EF2B5B}" name="Column210327" dataDxfId="76"/>
    <tableColumn id="22" xr3:uid="{248D7FB2-716C-42B2-BC70-93ACEF086E8D}" name="Column210326" dataDxfId="75"/>
    <tableColumn id="23" xr3:uid="{FE3F5D27-50A9-4231-BE09-DA9E0E314D41}" name="Column210325" dataDxfId="74"/>
    <tableColumn id="24" xr3:uid="{8AFEEE04-2006-406A-909D-B3731767CEEF}" name="Column210324" dataDxfId="73"/>
    <tableColumn id="25" xr3:uid="{C7734EFC-145F-4605-9A3C-6D36F64C5888}" name="Column210323" dataDxfId="72"/>
    <tableColumn id="26" xr3:uid="{C17712A7-BF7C-469C-AD2F-601360A30AE1}" name="Column210322" dataDxfId="71"/>
    <tableColumn id="27" xr3:uid="{010023C2-96EE-4964-98E2-BBD45E918847}" name="Column2103222" dataDxfId="70"/>
    <tableColumn id="28" xr3:uid="{E38C5D93-690C-45B2-A1CA-6376854A22AB}" name="Column210322211" dataDxfId="69"/>
    <tableColumn id="29" xr3:uid="{279C5A19-05A9-4033-9B2A-F5F566263E00}" name="Column210322210" dataDxfId="68"/>
    <tableColumn id="30" xr3:uid="{F5F86875-538B-483E-9631-30A5B06B9C77}" name="Column21032229" dataDxfId="67"/>
    <tableColumn id="31" xr3:uid="{3AE60E72-34F6-4713-B178-B680297925D6}" name="Column21032228" dataDxfId="66"/>
    <tableColumn id="32" xr3:uid="{31D7DFD1-283C-4B81-BFC7-75C9C4969783}" name="Column21032227" dataDxfId="65"/>
    <tableColumn id="33" xr3:uid="{11695520-1EAC-49B5-9D91-666AA5733684}" name="Column21032226" dataDxfId="64"/>
    <tableColumn id="34" xr3:uid="{95B69BF9-D565-4E56-B1A3-E8B801FB468C}" name="Column21032225" dataDxfId="63"/>
    <tableColumn id="35" xr3:uid="{AFF063BC-6B04-40D1-A8B5-411AD05AE366}" name="Column21032224" dataDxfId="62"/>
    <tableColumn id="36" xr3:uid="{6041680D-23D3-4813-A61B-E1FAA6FE4224}" name="Column21032223" dataDxfId="61"/>
    <tableColumn id="37" xr3:uid="{51CB2A46-5F45-4C1A-BD62-D178BE49F2AA}" name="Column21032222" dataDxfId="60"/>
    <tableColumn id="38" xr3:uid="{CFF16D2F-D113-4D62-A095-F1139F080D19}" name="Column2103223" dataDxfId="0"/>
    <tableColumn id="39" xr3:uid="{3253ADE2-4BBC-4D26-B2D2-47C7C1DA412B}" name="Column2103224" dataDxfId="59"/>
    <tableColumn id="40" xr3:uid="{41321A23-DCE4-4FA9-8A8C-C24C555013E8}" name="Column2102" dataDxfId="58"/>
    <tableColumn id="41" xr3:uid="{55AF71B5-A2E4-4371-BE61-8356ED6C06DA}" name="Column3" dataDxfId="57"/>
    <tableColumn id="42" xr3:uid="{6ADC7FF1-B719-4ADA-9C45-245F5592D82F}" name="Column4" dataDxfId="56"/>
    <tableColumn id="43" xr3:uid="{BC594F83-23AD-4DF4-9BE3-3504619BE4E7}" name="Column5" dataDxfId="55"/>
    <tableColumn id="44" xr3:uid="{94216DE2-4068-40D5-9524-229DA38D9D3E}" name="Column6" dataDxfId="54"/>
    <tableColumn id="45" xr3:uid="{725D3C33-EA81-4E46-BF23-FDBE201B6DBB}" name="Column7" dataDxfId="53"/>
    <tableColumn id="46" xr3:uid="{4B6DD39E-21A4-432C-A720-0370D59E4579}" name="Column8" dataDxfId="52"/>
    <tableColumn id="47" xr3:uid="{FB78E9AB-EABB-4B24-A2CF-F4D009C4CA16}" name="Column9" dataDxfId="51"/>
    <tableColumn id="48" xr3:uid="{273654D5-24E9-4BCC-BC86-9668F36AD9FE}" name="Column10" dataDxfId="50"/>
    <tableColumn id="49" xr3:uid="{D8808557-4432-4698-863A-C0CDB1B51017}" name="Column11" dataDxfId="49"/>
    <tableColumn id="50" xr3:uid="{523FD50E-2088-44BE-9086-BE1B9A0545D4}" name="Column12" dataDxfId="48"/>
    <tableColumn id="51" xr3:uid="{72F45062-3873-4650-AAE4-8907DA49425D}" name="Column13" dataDxfId="47"/>
    <tableColumn id="52" xr3:uid="{95743767-9AF4-4024-A390-07AFA3DD5CBF}" name="Column14" dataDxfId="46"/>
    <tableColumn id="53" xr3:uid="{719A561F-FC95-4849-96D6-F58C94C5F9A2}" name="Column15" dataDxfId="45"/>
    <tableColumn id="54" xr3:uid="{2F0FECCC-1B1D-4FC1-B612-4917727DBDD2}" name="Column16" dataDxfId="44"/>
    <tableColumn id="55" xr3:uid="{1707D0F1-8493-4D1C-8154-82EB2C68E5AF}" name="Column17" dataDxfId="43"/>
    <tableColumn id="56" xr3:uid="{AD670BF6-EFF7-4C83-9587-9CF35F8C6025}" name="Column18" dataDxfId="42"/>
    <tableColumn id="57" xr3:uid="{1C16B5E2-F3DE-47DD-A71E-86AD3AE63BE1}" name="Column19" dataDxfId="41"/>
    <tableColumn id="58" xr3:uid="{9CC1AD22-EB5B-42CF-9826-5C2FFDEBEEF9}" name="Column20" dataDxfId="40"/>
    <tableColumn id="59" xr3:uid="{45E96EA6-2FF6-449B-B348-ABD73CCB4B8E}" name="Column21" dataDxfId="39"/>
    <tableColumn id="60" xr3:uid="{F219F95D-8F7D-4B2A-BB91-D68E155BC93D}" name="Column22" dataDxfId="38"/>
    <tableColumn id="61" xr3:uid="{E2D07B8E-CB45-4E97-9545-3F993842A82C}" name="Column23" dataDxfId="37"/>
    <tableColumn id="62" xr3:uid="{F9CEEDAA-F7CD-4F3F-8B42-1B6B7DEBA335}" name="Column24" dataDxfId="36"/>
    <tableColumn id="63" xr3:uid="{48D0FBCF-0B8F-433E-AD08-A9DD743F8AD2}" name="Column25" dataDxfId="35"/>
    <tableColumn id="64" xr3:uid="{2126735F-D7B1-452E-82E2-68F04C3AC50B}" name="Column26" dataDxfId="34"/>
    <tableColumn id="65" xr3:uid="{8B13CE45-3C9D-4456-91C5-98570210BA24}" name="Column27" dataDxfId="33"/>
    <tableColumn id="66" xr3:uid="{5A53ADAE-BAE1-40D7-977D-31BD2F1746CB}" name="Column28" dataDxfId="32"/>
    <tableColumn id="67" xr3:uid="{6D2222E5-DB4F-477A-895B-A1D765D69FF0}" name="Column29" dataDxfId="31"/>
    <tableColumn id="68" xr3:uid="{E51D8428-052B-40A4-A372-A994F222377A}" name="Column30" dataDxfId="30"/>
    <tableColumn id="69" xr3:uid="{D08A11C9-C402-46AD-AC83-F0C610853285}" name="Column31" dataDxfId="29"/>
    <tableColumn id="70" xr3:uid="{08DBB1F7-2304-492B-8D44-A46DADE3DF29}" name="Column32" dataDxfId="28"/>
    <tableColumn id="71" xr3:uid="{93FE484F-2C33-4AC8-9F5F-E5E594E3E38F}" name="Column33" dataDxfId="27"/>
    <tableColumn id="72" xr3:uid="{35DA48D2-F790-4759-80EF-2A459EB928B9}" name="Column34" dataDxfId="26"/>
    <tableColumn id="73" xr3:uid="{BA12BF5C-DFB3-410A-AA52-FD52573ACF34}" name="Column35" dataDxfId="25"/>
    <tableColumn id="74" xr3:uid="{E47A3CAD-25B7-4A01-852A-A902E2C80204}" name="Column36" dataDxfId="24"/>
  </tableColumns>
  <tableStyleInfo name="TableStyleLight1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table" Target="../tables/table7.xml"/><Relationship Id="rId3" Type="http://schemas.openxmlformats.org/officeDocument/2006/relationships/table" Target="../tables/table2.xml"/><Relationship Id="rId7" Type="http://schemas.openxmlformats.org/officeDocument/2006/relationships/table" Target="../tables/table6.xml"/><Relationship Id="rId12" Type="http://schemas.openxmlformats.org/officeDocument/2006/relationships/table" Target="../tables/table11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6" Type="http://schemas.openxmlformats.org/officeDocument/2006/relationships/table" Target="../tables/table5.xml"/><Relationship Id="rId11" Type="http://schemas.openxmlformats.org/officeDocument/2006/relationships/table" Target="../tables/table10.xml"/><Relationship Id="rId5" Type="http://schemas.openxmlformats.org/officeDocument/2006/relationships/table" Target="../tables/table4.xml"/><Relationship Id="rId10" Type="http://schemas.openxmlformats.org/officeDocument/2006/relationships/table" Target="../tables/table9.xml"/><Relationship Id="rId4" Type="http://schemas.openxmlformats.org/officeDocument/2006/relationships/table" Target="../tables/table3.xml"/><Relationship Id="rId9" Type="http://schemas.openxmlformats.org/officeDocument/2006/relationships/table" Target="../tables/table8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2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table" Target="../tables/table13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E9B43F-AA4B-4177-8B38-FD0991F09C86}">
  <dimension ref="A1:H98"/>
  <sheetViews>
    <sheetView zoomScale="85" zoomScaleNormal="85" workbookViewId="0">
      <selection activeCell="C33" sqref="C33"/>
    </sheetView>
  </sheetViews>
  <sheetFormatPr baseColWidth="10" defaultColWidth="8.83203125" defaultRowHeight="15" x14ac:dyDescent="0.2"/>
  <cols>
    <col min="1" max="1" width="38" customWidth="1"/>
    <col min="2" max="2" width="55.33203125" bestFit="1" customWidth="1"/>
    <col min="3" max="3" width="27" bestFit="1" customWidth="1"/>
    <col min="4" max="4" width="20.33203125" bestFit="1" customWidth="1"/>
    <col min="5" max="5" width="51.33203125" bestFit="1" customWidth="1"/>
    <col min="6" max="6" width="33.1640625" customWidth="1"/>
    <col min="7" max="7" width="38" customWidth="1"/>
    <col min="8" max="8" width="64.33203125" bestFit="1" customWidth="1"/>
    <col min="9" max="9" width="49.5" bestFit="1" customWidth="1"/>
  </cols>
  <sheetData>
    <row r="1" spans="1:8" x14ac:dyDescent="0.2">
      <c r="A1" s="13" t="s">
        <v>11</v>
      </c>
      <c r="B1" s="13" t="s">
        <v>69</v>
      </c>
      <c r="C1" s="13" t="s">
        <v>70</v>
      </c>
      <c r="D1" s="13" t="s">
        <v>71</v>
      </c>
      <c r="E1" s="13" t="s">
        <v>242</v>
      </c>
      <c r="F1" s="13" t="s">
        <v>68</v>
      </c>
      <c r="G1" s="13" t="s">
        <v>57</v>
      </c>
      <c r="H1" s="14" t="s">
        <v>58</v>
      </c>
    </row>
    <row r="2" spans="1:8" x14ac:dyDescent="0.2">
      <c r="A2" s="15" t="s">
        <v>241</v>
      </c>
      <c r="B2" s="15" t="s">
        <v>158</v>
      </c>
      <c r="C2" s="15" t="s">
        <v>61</v>
      </c>
      <c r="D2" s="15" t="s">
        <v>165</v>
      </c>
      <c r="E2" s="15" t="s">
        <v>160</v>
      </c>
      <c r="F2" s="15">
        <v>0.25</v>
      </c>
      <c r="G2" s="16" t="s">
        <v>227</v>
      </c>
      <c r="H2" s="5" t="s">
        <v>227</v>
      </c>
    </row>
    <row r="3" spans="1:8" x14ac:dyDescent="0.2">
      <c r="A3" s="17" t="s">
        <v>59</v>
      </c>
      <c r="B3" s="17" t="s">
        <v>301</v>
      </c>
      <c r="C3" s="17" t="s">
        <v>161</v>
      </c>
      <c r="D3" s="17" t="s">
        <v>166</v>
      </c>
      <c r="F3" s="17">
        <v>0.5</v>
      </c>
      <c r="G3" s="16" t="s">
        <v>78</v>
      </c>
      <c r="H3" s="5" t="s">
        <v>106</v>
      </c>
    </row>
    <row r="4" spans="1:8" x14ac:dyDescent="0.2">
      <c r="A4" s="15" t="s">
        <v>60</v>
      </c>
      <c r="B4" s="15" t="s">
        <v>159</v>
      </c>
      <c r="C4" s="15" t="s">
        <v>162</v>
      </c>
      <c r="D4" s="15" t="s">
        <v>161</v>
      </c>
      <c r="F4" s="15">
        <v>1</v>
      </c>
      <c r="G4" s="16" t="s">
        <v>144</v>
      </c>
      <c r="H4" s="5" t="s">
        <v>107</v>
      </c>
    </row>
    <row r="5" spans="1:8" x14ac:dyDescent="0.2">
      <c r="A5" s="17" t="s">
        <v>66</v>
      </c>
      <c r="B5" s="17" t="s">
        <v>160</v>
      </c>
      <c r="C5" s="17" t="s">
        <v>163</v>
      </c>
      <c r="D5" s="17" t="s">
        <v>159</v>
      </c>
      <c r="F5" s="17">
        <v>1.5</v>
      </c>
      <c r="G5" s="16" t="s">
        <v>143</v>
      </c>
      <c r="H5" s="5" t="s">
        <v>108</v>
      </c>
    </row>
    <row r="6" spans="1:8" x14ac:dyDescent="0.2">
      <c r="C6" s="15" t="s">
        <v>164</v>
      </c>
      <c r="F6" s="15">
        <v>2</v>
      </c>
      <c r="G6" s="16" t="s">
        <v>141</v>
      </c>
      <c r="H6" s="5" t="s">
        <v>109</v>
      </c>
    </row>
    <row r="7" spans="1:8" x14ac:dyDescent="0.2">
      <c r="C7" s="17" t="s">
        <v>67</v>
      </c>
      <c r="F7" s="17">
        <v>2.5</v>
      </c>
      <c r="G7" s="16" t="s">
        <v>142</v>
      </c>
      <c r="H7" s="5" t="s">
        <v>110</v>
      </c>
    </row>
    <row r="8" spans="1:8" x14ac:dyDescent="0.2">
      <c r="C8" s="15" t="s">
        <v>159</v>
      </c>
      <c r="F8" s="15">
        <v>3</v>
      </c>
      <c r="G8" s="16" t="s">
        <v>100</v>
      </c>
      <c r="H8" s="5" t="s">
        <v>111</v>
      </c>
    </row>
    <row r="9" spans="1:8" x14ac:dyDescent="0.2">
      <c r="C9" s="17" t="s">
        <v>165</v>
      </c>
      <c r="F9" s="17">
        <v>3.5</v>
      </c>
      <c r="G9" s="16" t="s">
        <v>99</v>
      </c>
      <c r="H9" s="5" t="s">
        <v>187</v>
      </c>
    </row>
    <row r="10" spans="1:8" x14ac:dyDescent="0.2">
      <c r="F10" s="15">
        <v>4</v>
      </c>
      <c r="G10" s="16" t="s">
        <v>145</v>
      </c>
      <c r="H10" s="5" t="s">
        <v>188</v>
      </c>
    </row>
    <row r="11" spans="1:8" x14ac:dyDescent="0.2">
      <c r="F11" s="17">
        <v>4.5</v>
      </c>
      <c r="G11" s="16" t="s">
        <v>146</v>
      </c>
      <c r="H11" s="5" t="s">
        <v>189</v>
      </c>
    </row>
    <row r="12" spans="1:8" x14ac:dyDescent="0.2">
      <c r="F12" s="15">
        <v>5</v>
      </c>
      <c r="G12" s="16" t="s">
        <v>147</v>
      </c>
      <c r="H12" s="5" t="s">
        <v>190</v>
      </c>
    </row>
    <row r="13" spans="1:8" x14ac:dyDescent="0.2">
      <c r="F13" s="17">
        <v>5.5</v>
      </c>
      <c r="G13" s="16" t="s">
        <v>148</v>
      </c>
      <c r="H13" s="5" t="s">
        <v>191</v>
      </c>
    </row>
    <row r="14" spans="1:8" x14ac:dyDescent="0.2">
      <c r="F14" s="15">
        <v>6</v>
      </c>
      <c r="G14" s="16" t="s">
        <v>149</v>
      </c>
      <c r="H14" s="5" t="s">
        <v>192</v>
      </c>
    </row>
    <row r="15" spans="1:8" x14ac:dyDescent="0.2">
      <c r="F15" s="17">
        <v>6.5</v>
      </c>
      <c r="G15" s="16" t="s">
        <v>150</v>
      </c>
      <c r="H15" s="5" t="s">
        <v>193</v>
      </c>
    </row>
    <row r="16" spans="1:8" x14ac:dyDescent="0.2">
      <c r="F16" s="15">
        <v>7</v>
      </c>
      <c r="G16" s="16" t="s">
        <v>91</v>
      </c>
      <c r="H16" s="5" t="s">
        <v>194</v>
      </c>
    </row>
    <row r="17" spans="1:8" x14ac:dyDescent="0.2">
      <c r="F17" s="17">
        <v>7.5</v>
      </c>
      <c r="G17" s="16" t="s">
        <v>92</v>
      </c>
      <c r="H17" s="5" t="s">
        <v>195</v>
      </c>
    </row>
    <row r="18" spans="1:8" x14ac:dyDescent="0.2">
      <c r="F18" s="15">
        <v>8</v>
      </c>
      <c r="G18" s="16" t="s">
        <v>93</v>
      </c>
      <c r="H18" s="5" t="s">
        <v>196</v>
      </c>
    </row>
    <row r="19" spans="1:8" x14ac:dyDescent="0.2">
      <c r="F19" s="17">
        <v>8.5</v>
      </c>
      <c r="G19" s="16" t="s">
        <v>94</v>
      </c>
      <c r="H19" s="5" t="s">
        <v>197</v>
      </c>
    </row>
    <row r="20" spans="1:8" x14ac:dyDescent="0.2">
      <c r="F20" s="15">
        <v>9</v>
      </c>
      <c r="G20" s="16" t="s">
        <v>95</v>
      </c>
      <c r="H20" s="5" t="s">
        <v>198</v>
      </c>
    </row>
    <row r="21" spans="1:8" x14ac:dyDescent="0.2">
      <c r="F21" s="17">
        <v>9.5</v>
      </c>
      <c r="G21" s="16" t="s">
        <v>96</v>
      </c>
      <c r="H21" s="5" t="s">
        <v>199</v>
      </c>
    </row>
    <row r="22" spans="1:8" x14ac:dyDescent="0.2">
      <c r="F22" s="15">
        <v>10</v>
      </c>
      <c r="G22" s="16" t="s">
        <v>97</v>
      </c>
      <c r="H22" s="5" t="s">
        <v>200</v>
      </c>
    </row>
    <row r="23" spans="1:8" x14ac:dyDescent="0.2">
      <c r="F23" s="17">
        <v>10.5</v>
      </c>
      <c r="G23" s="16" t="s">
        <v>98</v>
      </c>
      <c r="H23" s="5" t="s">
        <v>201</v>
      </c>
    </row>
    <row r="24" spans="1:8" ht="32" x14ac:dyDescent="0.2">
      <c r="F24" s="15">
        <v>11</v>
      </c>
      <c r="G24" s="18" t="s">
        <v>170</v>
      </c>
      <c r="H24" s="5" t="s">
        <v>202</v>
      </c>
    </row>
    <row r="25" spans="1:8" x14ac:dyDescent="0.2">
      <c r="F25" s="17">
        <v>11.5</v>
      </c>
      <c r="G25" s="16" t="s">
        <v>84</v>
      </c>
      <c r="H25" s="5" t="s">
        <v>203</v>
      </c>
    </row>
    <row r="26" spans="1:8" x14ac:dyDescent="0.2">
      <c r="F26" s="15">
        <v>12</v>
      </c>
      <c r="G26" s="16" t="s">
        <v>83</v>
      </c>
      <c r="H26" s="5" t="s">
        <v>204</v>
      </c>
    </row>
    <row r="27" spans="1:8" x14ac:dyDescent="0.2">
      <c r="A27" s="19"/>
      <c r="F27" s="17">
        <v>0</v>
      </c>
      <c r="G27" s="16" t="s">
        <v>81</v>
      </c>
      <c r="H27" s="5" t="s">
        <v>205</v>
      </c>
    </row>
    <row r="28" spans="1:8" x14ac:dyDescent="0.2">
      <c r="A28" s="13" t="s">
        <v>54</v>
      </c>
      <c r="B28" s="13" t="s">
        <v>55</v>
      </c>
      <c r="C28" s="13" t="s">
        <v>72</v>
      </c>
      <c r="G28" s="16" t="s">
        <v>82</v>
      </c>
      <c r="H28" s="5" t="s">
        <v>206</v>
      </c>
    </row>
    <row r="29" spans="1:8" x14ac:dyDescent="0.2">
      <c r="A29" s="121" t="s">
        <v>354</v>
      </c>
      <c r="B29" s="15">
        <v>1</v>
      </c>
      <c r="C29" s="15" t="s">
        <v>368</v>
      </c>
      <c r="G29" s="16" t="s">
        <v>80</v>
      </c>
      <c r="H29" s="5" t="s">
        <v>207</v>
      </c>
    </row>
    <row r="30" spans="1:8" x14ac:dyDescent="0.2">
      <c r="A30" s="17">
        <v>1</v>
      </c>
      <c r="B30" s="17">
        <v>2</v>
      </c>
      <c r="C30" s="17" t="s">
        <v>349</v>
      </c>
      <c r="G30" s="16" t="s">
        <v>79</v>
      </c>
      <c r="H30" s="5" t="s">
        <v>208</v>
      </c>
    </row>
    <row r="31" spans="1:8" x14ac:dyDescent="0.2">
      <c r="A31" s="17">
        <v>2</v>
      </c>
      <c r="B31" s="15">
        <v>3</v>
      </c>
      <c r="C31" s="15" t="s">
        <v>350</v>
      </c>
      <c r="G31" s="16" t="s">
        <v>85</v>
      </c>
      <c r="H31" s="5" t="s">
        <v>209</v>
      </c>
    </row>
    <row r="32" spans="1:8" x14ac:dyDescent="0.2">
      <c r="A32" s="17">
        <v>3</v>
      </c>
      <c r="B32" s="17">
        <v>4</v>
      </c>
      <c r="C32" s="17" t="s">
        <v>351</v>
      </c>
      <c r="G32" s="16" t="s">
        <v>86</v>
      </c>
      <c r="H32" s="5" t="s">
        <v>210</v>
      </c>
    </row>
    <row r="33" spans="1:8" x14ac:dyDescent="0.2">
      <c r="A33" s="17">
        <v>4</v>
      </c>
      <c r="B33" s="15">
        <v>5</v>
      </c>
      <c r="C33" s="15" t="s">
        <v>352</v>
      </c>
      <c r="G33" s="16" t="s">
        <v>87</v>
      </c>
      <c r="H33" s="5" t="s">
        <v>211</v>
      </c>
    </row>
    <row r="34" spans="1:8" x14ac:dyDescent="0.2">
      <c r="A34" s="17">
        <v>5</v>
      </c>
      <c r="B34" s="17">
        <v>6</v>
      </c>
      <c r="C34" s="17" t="s">
        <v>353</v>
      </c>
      <c r="G34" s="16" t="s">
        <v>88</v>
      </c>
      <c r="H34" s="5" t="s">
        <v>212</v>
      </c>
    </row>
    <row r="35" spans="1:8" x14ac:dyDescent="0.2">
      <c r="A35" s="17">
        <v>6</v>
      </c>
      <c r="B35" s="15">
        <v>7</v>
      </c>
      <c r="C35" s="15" t="s">
        <v>355</v>
      </c>
      <c r="G35" s="16" t="s">
        <v>89</v>
      </c>
      <c r="H35" s="5" t="s">
        <v>213</v>
      </c>
    </row>
    <row r="36" spans="1:8" x14ac:dyDescent="0.2">
      <c r="A36" s="20">
        <v>7</v>
      </c>
      <c r="B36" s="17">
        <v>8</v>
      </c>
      <c r="C36" s="17" t="s">
        <v>356</v>
      </c>
      <c r="G36" s="16" t="s">
        <v>90</v>
      </c>
      <c r="H36" s="5" t="s">
        <v>214</v>
      </c>
    </row>
    <row r="37" spans="1:8" x14ac:dyDescent="0.2">
      <c r="A37">
        <v>8</v>
      </c>
      <c r="B37" s="17">
        <v>9</v>
      </c>
      <c r="C37" s="15" t="s">
        <v>357</v>
      </c>
      <c r="G37" s="21" t="s">
        <v>225</v>
      </c>
      <c r="H37" s="5" t="s">
        <v>215</v>
      </c>
    </row>
    <row r="38" spans="1:8" x14ac:dyDescent="0.2">
      <c r="A38">
        <v>9</v>
      </c>
      <c r="C38" s="15" t="s">
        <v>358</v>
      </c>
      <c r="G38" s="16" t="s">
        <v>226</v>
      </c>
      <c r="H38" s="5" t="s">
        <v>105</v>
      </c>
    </row>
    <row r="39" spans="1:8" x14ac:dyDescent="0.2">
      <c r="A39">
        <v>10</v>
      </c>
      <c r="C39" s="15" t="s">
        <v>359</v>
      </c>
      <c r="G39" s="16" t="s">
        <v>101</v>
      </c>
      <c r="H39" s="5" t="s">
        <v>182</v>
      </c>
    </row>
    <row r="40" spans="1:8" x14ac:dyDescent="0.2">
      <c r="A40">
        <v>11</v>
      </c>
      <c r="C40" s="15" t="s">
        <v>360</v>
      </c>
      <c r="G40" s="16" t="s">
        <v>102</v>
      </c>
      <c r="H40" s="5" t="s">
        <v>183</v>
      </c>
    </row>
    <row r="41" spans="1:8" x14ac:dyDescent="0.2">
      <c r="A41">
        <v>12</v>
      </c>
      <c r="C41" s="15" t="s">
        <v>361</v>
      </c>
      <c r="G41" s="16" t="s">
        <v>103</v>
      </c>
      <c r="H41" s="5" t="s">
        <v>184</v>
      </c>
    </row>
    <row r="42" spans="1:8" x14ac:dyDescent="0.2">
      <c r="C42" s="15" t="s">
        <v>362</v>
      </c>
      <c r="G42" s="16" t="s">
        <v>104</v>
      </c>
      <c r="H42" s="5" t="s">
        <v>185</v>
      </c>
    </row>
    <row r="43" spans="1:8" x14ac:dyDescent="0.2">
      <c r="C43" s="15" t="s">
        <v>363</v>
      </c>
      <c r="G43" s="16" t="s">
        <v>105</v>
      </c>
      <c r="H43" s="5" t="s">
        <v>186</v>
      </c>
    </row>
    <row r="44" spans="1:8" x14ac:dyDescent="0.2">
      <c r="C44" s="15" t="s">
        <v>364</v>
      </c>
      <c r="G44" s="16" t="s">
        <v>167</v>
      </c>
      <c r="H44" s="5" t="s">
        <v>216</v>
      </c>
    </row>
    <row r="45" spans="1:8" x14ac:dyDescent="0.2">
      <c r="G45" s="16" t="s">
        <v>168</v>
      </c>
      <c r="H45" s="5" t="s">
        <v>217</v>
      </c>
    </row>
    <row r="46" spans="1:8" x14ac:dyDescent="0.2">
      <c r="G46" s="16" t="s">
        <v>169</v>
      </c>
      <c r="H46" s="5" t="s">
        <v>182</v>
      </c>
    </row>
    <row r="47" spans="1:8" ht="32" x14ac:dyDescent="0.2">
      <c r="G47" s="18" t="s">
        <v>171</v>
      </c>
      <c r="H47" s="5" t="s">
        <v>183</v>
      </c>
    </row>
    <row r="48" spans="1:8" x14ac:dyDescent="0.2">
      <c r="G48" s="16" t="s">
        <v>172</v>
      </c>
      <c r="H48" s="5" t="s">
        <v>184</v>
      </c>
    </row>
    <row r="49" spans="7:8" x14ac:dyDescent="0.2">
      <c r="G49" s="16" t="s">
        <v>173</v>
      </c>
      <c r="H49" s="5" t="s">
        <v>185</v>
      </c>
    </row>
    <row r="50" spans="7:8" x14ac:dyDescent="0.2">
      <c r="G50" s="16" t="s">
        <v>174</v>
      </c>
      <c r="H50" s="5" t="s">
        <v>186</v>
      </c>
    </row>
    <row r="51" spans="7:8" x14ac:dyDescent="0.2">
      <c r="G51" s="16" t="s">
        <v>175</v>
      </c>
      <c r="H51" s="5" t="s">
        <v>216</v>
      </c>
    </row>
    <row r="52" spans="7:8" x14ac:dyDescent="0.2">
      <c r="G52" s="16" t="s">
        <v>176</v>
      </c>
      <c r="H52" s="5" t="s">
        <v>218</v>
      </c>
    </row>
    <row r="53" spans="7:8" x14ac:dyDescent="0.2">
      <c r="G53" s="16" t="s">
        <v>177</v>
      </c>
      <c r="H53" s="5" t="s">
        <v>219</v>
      </c>
    </row>
    <row r="54" spans="7:8" x14ac:dyDescent="0.2">
      <c r="G54" s="16" t="s">
        <v>178</v>
      </c>
      <c r="H54" s="5" t="s">
        <v>230</v>
      </c>
    </row>
    <row r="55" spans="7:8" x14ac:dyDescent="0.2">
      <c r="G55" s="16" t="s">
        <v>179</v>
      </c>
      <c r="H55" s="5" t="s">
        <v>220</v>
      </c>
    </row>
    <row r="56" spans="7:8" x14ac:dyDescent="0.2">
      <c r="G56" s="16" t="s">
        <v>180</v>
      </c>
      <c r="H56" s="5" t="s">
        <v>221</v>
      </c>
    </row>
    <row r="57" spans="7:8" x14ac:dyDescent="0.2">
      <c r="G57" s="16" t="s">
        <v>181</v>
      </c>
      <c r="H57" s="5" t="s">
        <v>222</v>
      </c>
    </row>
    <row r="58" spans="7:8" x14ac:dyDescent="0.2">
      <c r="G58" s="2" t="s">
        <v>306</v>
      </c>
      <c r="H58" s="5" t="s">
        <v>223</v>
      </c>
    </row>
    <row r="59" spans="7:8" x14ac:dyDescent="0.2">
      <c r="G59" s="16" t="s">
        <v>308</v>
      </c>
      <c r="H59" s="5" t="s">
        <v>224</v>
      </c>
    </row>
    <row r="60" spans="7:8" x14ac:dyDescent="0.2">
      <c r="G60" s="16" t="s">
        <v>309</v>
      </c>
      <c r="H60" s="5" t="s">
        <v>228</v>
      </c>
    </row>
    <row r="61" spans="7:8" x14ac:dyDescent="0.2">
      <c r="G61" s="16" t="s">
        <v>310</v>
      </c>
      <c r="H61" s="5" t="s">
        <v>229</v>
      </c>
    </row>
    <row r="62" spans="7:8" x14ac:dyDescent="0.2">
      <c r="H62" s="5" t="s">
        <v>231</v>
      </c>
    </row>
    <row r="63" spans="7:8" x14ac:dyDescent="0.2">
      <c r="H63" s="5" t="s">
        <v>232</v>
      </c>
    </row>
    <row r="64" spans="7:8" x14ac:dyDescent="0.2">
      <c r="H64" s="5" t="s">
        <v>233</v>
      </c>
    </row>
    <row r="65" spans="8:8" x14ac:dyDescent="0.2">
      <c r="H65" s="5" t="s">
        <v>234</v>
      </c>
    </row>
    <row r="66" spans="8:8" x14ac:dyDescent="0.2">
      <c r="H66" s="5" t="s">
        <v>235</v>
      </c>
    </row>
    <row r="67" spans="8:8" x14ac:dyDescent="0.2">
      <c r="H67" s="5" t="s">
        <v>236</v>
      </c>
    </row>
    <row r="68" spans="8:8" x14ac:dyDescent="0.2">
      <c r="H68" s="5" t="s">
        <v>237</v>
      </c>
    </row>
    <row r="69" spans="8:8" x14ac:dyDescent="0.2">
      <c r="H69" s="5" t="s">
        <v>238</v>
      </c>
    </row>
    <row r="70" spans="8:8" x14ac:dyDescent="0.2">
      <c r="H70" s="5" t="s">
        <v>307</v>
      </c>
    </row>
    <row r="71" spans="8:8" x14ac:dyDescent="0.2">
      <c r="H71" s="5" t="s">
        <v>348</v>
      </c>
    </row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</sheetData>
  <pageMargins left="0.7" right="0.7" top="0.75" bottom="0.75" header="0.3" footer="0.3"/>
  <pageSetup paperSize="9" orientation="portrait" r:id="rId1"/>
  <tableParts count="11">
    <tablePart r:id="rId2"/>
    <tablePart r:id="rId3"/>
    <tablePart r:id="rId4"/>
    <tablePart r:id="rId5"/>
    <tablePart r:id="rId6"/>
    <tablePart r:id="rId7"/>
    <tablePart r:id="rId8"/>
    <tablePart r:id="rId9"/>
    <tablePart r:id="rId10"/>
    <tablePart r:id="rId11"/>
    <tablePart r:id="rId1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66D0BF-C6B9-426C-B386-CE8BD1F8E3A2}">
  <dimension ref="A1:D101"/>
  <sheetViews>
    <sheetView topLeftCell="A14" zoomScale="86" zoomScaleNormal="86" workbookViewId="0">
      <selection activeCell="D54" sqref="D54"/>
    </sheetView>
  </sheetViews>
  <sheetFormatPr baseColWidth="10" defaultColWidth="8.83203125" defaultRowHeight="15" x14ac:dyDescent="0.2"/>
  <cols>
    <col min="1" max="1" width="40.5" style="1" bestFit="1" customWidth="1"/>
    <col min="2" max="2" width="37.33203125" style="1" bestFit="1" customWidth="1"/>
    <col min="3" max="3" width="58.6640625" style="1" bestFit="1" customWidth="1"/>
    <col min="4" max="4" width="33.1640625" style="1" customWidth="1"/>
    <col min="5" max="5" width="30" style="1" customWidth="1"/>
    <col min="6" max="7" width="49.5" style="1" bestFit="1" customWidth="1"/>
    <col min="8" max="16384" width="8.83203125" style="1"/>
  </cols>
  <sheetData>
    <row r="1" spans="1:4" ht="24" customHeight="1" x14ac:dyDescent="0.2">
      <c r="A1" s="7" t="s">
        <v>239</v>
      </c>
      <c r="B1" s="8" t="s">
        <v>156</v>
      </c>
      <c r="C1" s="9" t="s">
        <v>240</v>
      </c>
      <c r="D1" s="9" t="s">
        <v>157</v>
      </c>
    </row>
    <row r="2" spans="1:4" ht="19" customHeight="1" x14ac:dyDescent="0.2">
      <c r="A2" s="2"/>
      <c r="B2" s="4"/>
      <c r="C2" s="2"/>
      <c r="D2" s="3"/>
    </row>
    <row r="3" spans="1:4" ht="92.5" customHeight="1" x14ac:dyDescent="0.2">
      <c r="A3" s="2" t="s">
        <v>78</v>
      </c>
      <c r="B3" s="4"/>
      <c r="C3" s="2" t="s">
        <v>106</v>
      </c>
      <c r="D3" s="3"/>
    </row>
    <row r="4" spans="1:4" ht="92.5" customHeight="1" x14ac:dyDescent="0.2">
      <c r="A4" s="2" t="s">
        <v>99</v>
      </c>
      <c r="B4" s="4"/>
      <c r="C4" s="2" t="s">
        <v>107</v>
      </c>
      <c r="D4" s="3"/>
    </row>
    <row r="5" spans="1:4" ht="92.5" customHeight="1" x14ac:dyDescent="0.2">
      <c r="A5" s="2" t="s">
        <v>100</v>
      </c>
      <c r="B5" s="4"/>
      <c r="C5" s="2" t="s">
        <v>108</v>
      </c>
      <c r="D5" s="3"/>
    </row>
    <row r="6" spans="1:4" ht="92.5" customHeight="1" x14ac:dyDescent="0.2">
      <c r="A6" s="2" t="s">
        <v>141</v>
      </c>
      <c r="B6" s="4"/>
      <c r="C6" s="2" t="s">
        <v>109</v>
      </c>
      <c r="D6" s="3"/>
    </row>
    <row r="7" spans="1:4" ht="92.5" customHeight="1" x14ac:dyDescent="0.2">
      <c r="A7" s="2" t="s">
        <v>142</v>
      </c>
      <c r="B7" s="4"/>
      <c r="C7" s="2" t="s">
        <v>110</v>
      </c>
      <c r="D7" s="3"/>
    </row>
    <row r="8" spans="1:4" ht="92.5" customHeight="1" x14ac:dyDescent="0.2">
      <c r="A8" s="2" t="s">
        <v>143</v>
      </c>
      <c r="B8" s="4"/>
      <c r="C8" s="2" t="s">
        <v>111</v>
      </c>
      <c r="D8" s="3"/>
    </row>
    <row r="9" spans="1:4" ht="92.5" customHeight="1" x14ac:dyDescent="0.2">
      <c r="A9" s="2" t="s">
        <v>144</v>
      </c>
      <c r="B9" s="4"/>
      <c r="C9" s="2" t="s">
        <v>112</v>
      </c>
      <c r="D9" s="3"/>
    </row>
    <row r="10" spans="1:4" ht="92.5" customHeight="1" x14ac:dyDescent="0.2">
      <c r="A10" s="2" t="s">
        <v>145</v>
      </c>
      <c r="B10" s="4"/>
      <c r="C10" s="2" t="s">
        <v>113</v>
      </c>
      <c r="D10" s="3"/>
    </row>
    <row r="11" spans="1:4" ht="92.5" customHeight="1" x14ac:dyDescent="0.2">
      <c r="A11" s="2" t="s">
        <v>146</v>
      </c>
      <c r="B11" s="4"/>
      <c r="C11" s="2" t="s">
        <v>114</v>
      </c>
      <c r="D11" s="3"/>
    </row>
    <row r="12" spans="1:4" ht="92.5" customHeight="1" x14ac:dyDescent="0.2">
      <c r="A12" s="2" t="s">
        <v>147</v>
      </c>
      <c r="B12" s="4"/>
      <c r="C12" s="2" t="s">
        <v>115</v>
      </c>
      <c r="D12" s="3"/>
    </row>
    <row r="13" spans="1:4" ht="92.5" customHeight="1" x14ac:dyDescent="0.2">
      <c r="A13" s="2" t="s">
        <v>148</v>
      </c>
      <c r="B13" s="4"/>
      <c r="C13" s="2" t="s">
        <v>116</v>
      </c>
      <c r="D13" s="3"/>
    </row>
    <row r="14" spans="1:4" ht="92.5" customHeight="1" x14ac:dyDescent="0.2">
      <c r="A14" s="2" t="s">
        <v>149</v>
      </c>
      <c r="B14" s="4"/>
      <c r="C14" s="2" t="s">
        <v>117</v>
      </c>
      <c r="D14" s="3"/>
    </row>
    <row r="15" spans="1:4" ht="92.5" customHeight="1" x14ac:dyDescent="0.2">
      <c r="A15" s="2" t="s">
        <v>150</v>
      </c>
      <c r="B15" s="4"/>
      <c r="C15" s="2" t="s">
        <v>118</v>
      </c>
      <c r="D15" s="3"/>
    </row>
    <row r="16" spans="1:4" ht="92.5" customHeight="1" x14ac:dyDescent="0.2">
      <c r="A16" s="2" t="s">
        <v>225</v>
      </c>
      <c r="B16" s="4"/>
      <c r="C16" s="2" t="s">
        <v>119</v>
      </c>
      <c r="D16" s="3"/>
    </row>
    <row r="17" spans="1:4" ht="92.5" customHeight="1" x14ac:dyDescent="0.2">
      <c r="A17" s="2" t="s">
        <v>226</v>
      </c>
      <c r="B17" s="2"/>
      <c r="C17" s="2" t="s">
        <v>120</v>
      </c>
      <c r="D17" s="3"/>
    </row>
    <row r="18" spans="1:4" ht="92.5" customHeight="1" x14ac:dyDescent="0.2">
      <c r="A18" s="2" t="s">
        <v>101</v>
      </c>
      <c r="B18" s="4"/>
      <c r="C18" s="2" t="s">
        <v>121</v>
      </c>
      <c r="D18" s="3"/>
    </row>
    <row r="19" spans="1:4" ht="92.5" customHeight="1" x14ac:dyDescent="0.2">
      <c r="A19" s="2" t="s">
        <v>102</v>
      </c>
      <c r="B19" s="4"/>
      <c r="C19" s="2" t="s">
        <v>122</v>
      </c>
      <c r="D19" s="3"/>
    </row>
    <row r="20" spans="1:4" ht="92.5" customHeight="1" x14ac:dyDescent="0.2">
      <c r="A20" s="2" t="s">
        <v>103</v>
      </c>
      <c r="B20" s="4"/>
      <c r="C20" s="2" t="s">
        <v>123</v>
      </c>
      <c r="D20" s="3"/>
    </row>
    <row r="21" spans="1:4" ht="92.5" customHeight="1" x14ac:dyDescent="0.2">
      <c r="A21" s="2" t="s">
        <v>104</v>
      </c>
      <c r="B21" s="2"/>
      <c r="C21" s="2" t="s">
        <v>124</v>
      </c>
      <c r="D21" s="3"/>
    </row>
    <row r="22" spans="1:4" ht="92.5" customHeight="1" x14ac:dyDescent="0.2">
      <c r="A22" s="2" t="s">
        <v>105</v>
      </c>
      <c r="B22" s="2"/>
      <c r="C22" s="2" t="s">
        <v>125</v>
      </c>
      <c r="D22" s="3"/>
    </row>
    <row r="23" spans="1:4" ht="92.5" customHeight="1" x14ac:dyDescent="0.2">
      <c r="A23" s="2" t="s">
        <v>167</v>
      </c>
      <c r="B23" s="2"/>
      <c r="C23" s="2" t="s">
        <v>126</v>
      </c>
      <c r="D23" s="3"/>
    </row>
    <row r="24" spans="1:4" ht="92.5" customHeight="1" x14ac:dyDescent="0.2">
      <c r="A24" s="2" t="s">
        <v>168</v>
      </c>
      <c r="B24" s="2"/>
      <c r="C24" s="2" t="s">
        <v>127</v>
      </c>
      <c r="D24" s="3"/>
    </row>
    <row r="25" spans="1:4" ht="92.5" customHeight="1" x14ac:dyDescent="0.2">
      <c r="A25" s="2" t="s">
        <v>169</v>
      </c>
      <c r="B25" s="2"/>
      <c r="C25" s="2" t="s">
        <v>128</v>
      </c>
      <c r="D25" s="3"/>
    </row>
    <row r="26" spans="1:4" ht="92.5" customHeight="1" x14ac:dyDescent="0.2">
      <c r="A26" s="6" t="s">
        <v>171</v>
      </c>
      <c r="B26" s="4"/>
      <c r="C26" s="2" t="s">
        <v>129</v>
      </c>
      <c r="D26" s="3"/>
    </row>
    <row r="27" spans="1:4" ht="92.5" customHeight="1" x14ac:dyDescent="0.2">
      <c r="A27" s="114" t="s">
        <v>79</v>
      </c>
      <c r="B27" s="115"/>
      <c r="C27" s="2" t="s">
        <v>130</v>
      </c>
      <c r="D27" s="3"/>
    </row>
    <row r="28" spans="1:4" ht="92.5" customHeight="1" x14ac:dyDescent="0.2">
      <c r="A28" s="114" t="s">
        <v>80</v>
      </c>
      <c r="B28" s="115"/>
      <c r="C28" s="2" t="s">
        <v>131</v>
      </c>
      <c r="D28" s="3"/>
    </row>
    <row r="29" spans="1:4" ht="92.5" customHeight="1" x14ac:dyDescent="0.2">
      <c r="A29" s="114" t="s">
        <v>81</v>
      </c>
      <c r="B29" s="115"/>
      <c r="C29" s="2" t="s">
        <v>132</v>
      </c>
      <c r="D29" s="3"/>
    </row>
    <row r="30" spans="1:4" ht="92.5" customHeight="1" x14ac:dyDescent="0.2">
      <c r="A30" s="114" t="s">
        <v>82</v>
      </c>
      <c r="B30" s="115"/>
      <c r="C30" s="2" t="s">
        <v>133</v>
      </c>
      <c r="D30" s="3"/>
    </row>
    <row r="31" spans="1:4" ht="92.5" customHeight="1" x14ac:dyDescent="0.2">
      <c r="A31" s="114" t="s">
        <v>83</v>
      </c>
      <c r="B31" s="115"/>
      <c r="C31" s="2" t="s">
        <v>134</v>
      </c>
      <c r="D31" s="3"/>
    </row>
    <row r="32" spans="1:4" ht="92.5" customHeight="1" x14ac:dyDescent="0.2">
      <c r="A32" s="114" t="s">
        <v>84</v>
      </c>
      <c r="B32" s="115"/>
      <c r="C32" s="2" t="s">
        <v>135</v>
      </c>
      <c r="D32" s="3"/>
    </row>
    <row r="33" spans="1:4" ht="92.5" customHeight="1" x14ac:dyDescent="0.2">
      <c r="A33" s="114" t="s">
        <v>85</v>
      </c>
      <c r="B33" s="115"/>
      <c r="C33" s="2" t="s">
        <v>136</v>
      </c>
      <c r="D33" s="3"/>
    </row>
    <row r="34" spans="1:4" ht="92.5" customHeight="1" x14ac:dyDescent="0.2">
      <c r="A34" s="114" t="s">
        <v>86</v>
      </c>
      <c r="B34" s="115"/>
      <c r="C34" s="2" t="s">
        <v>137</v>
      </c>
      <c r="D34" s="3"/>
    </row>
    <row r="35" spans="1:4" ht="92.5" customHeight="1" x14ac:dyDescent="0.2">
      <c r="A35" s="114" t="s">
        <v>87</v>
      </c>
      <c r="B35" s="115"/>
      <c r="C35" s="2" t="s">
        <v>138</v>
      </c>
      <c r="D35" s="3"/>
    </row>
    <row r="36" spans="1:4" ht="92.5" customHeight="1" x14ac:dyDescent="0.2">
      <c r="A36" s="114" t="s">
        <v>88</v>
      </c>
      <c r="B36" s="115"/>
      <c r="C36" s="2" t="s">
        <v>139</v>
      </c>
      <c r="D36" s="2"/>
    </row>
    <row r="37" spans="1:4" ht="92.5" customHeight="1" x14ac:dyDescent="0.2">
      <c r="A37" s="114" t="s">
        <v>89</v>
      </c>
      <c r="B37" s="115"/>
      <c r="C37" s="2" t="s">
        <v>140</v>
      </c>
      <c r="D37" s="2"/>
    </row>
    <row r="38" spans="1:4" ht="92.5" customHeight="1" x14ac:dyDescent="0.2">
      <c r="A38" s="114" t="s">
        <v>90</v>
      </c>
      <c r="B38" s="115"/>
      <c r="C38" s="2" t="s">
        <v>105</v>
      </c>
      <c r="D38" s="2"/>
    </row>
    <row r="39" spans="1:4" ht="92.5" customHeight="1" x14ac:dyDescent="0.2">
      <c r="A39" s="114" t="s">
        <v>91</v>
      </c>
      <c r="B39" s="115"/>
      <c r="C39" s="5" t="s">
        <v>217</v>
      </c>
      <c r="D39" s="5"/>
    </row>
    <row r="40" spans="1:4" ht="92.5" customHeight="1" x14ac:dyDescent="0.2">
      <c r="A40" s="114" t="s">
        <v>92</v>
      </c>
      <c r="B40" s="115"/>
      <c r="C40" s="2" t="s">
        <v>182</v>
      </c>
      <c r="D40" s="2"/>
    </row>
    <row r="41" spans="1:4" ht="92.5" customHeight="1" x14ac:dyDescent="0.2">
      <c r="A41" s="114" t="s">
        <v>93</v>
      </c>
      <c r="B41" s="115"/>
      <c r="C41" s="2" t="s">
        <v>183</v>
      </c>
      <c r="D41" s="2"/>
    </row>
    <row r="42" spans="1:4" ht="92.5" customHeight="1" x14ac:dyDescent="0.2">
      <c r="A42" s="114" t="s">
        <v>94</v>
      </c>
      <c r="B42" s="115"/>
      <c r="C42" s="2" t="s">
        <v>184</v>
      </c>
      <c r="D42" s="2"/>
    </row>
    <row r="43" spans="1:4" ht="92.5" customHeight="1" x14ac:dyDescent="0.2">
      <c r="A43" s="114" t="s">
        <v>95</v>
      </c>
      <c r="B43" s="115"/>
      <c r="C43" s="2" t="s">
        <v>185</v>
      </c>
      <c r="D43" s="2"/>
    </row>
    <row r="44" spans="1:4" ht="92.5" customHeight="1" x14ac:dyDescent="0.2">
      <c r="A44" s="114" t="s">
        <v>96</v>
      </c>
      <c r="B44" s="115"/>
      <c r="C44" s="2" t="s">
        <v>186</v>
      </c>
      <c r="D44" s="2"/>
    </row>
    <row r="45" spans="1:4" ht="92.5" customHeight="1" x14ac:dyDescent="0.2">
      <c r="A45" s="114" t="s">
        <v>97</v>
      </c>
      <c r="B45" s="115"/>
      <c r="C45" s="2" t="s">
        <v>216</v>
      </c>
      <c r="D45" s="2"/>
    </row>
    <row r="46" spans="1:4" ht="92.5" customHeight="1" x14ac:dyDescent="0.2">
      <c r="A46" s="114" t="s">
        <v>98</v>
      </c>
      <c r="B46" s="115"/>
      <c r="C46" s="5" t="s">
        <v>218</v>
      </c>
      <c r="D46" s="5"/>
    </row>
    <row r="47" spans="1:4" ht="92.5" customHeight="1" x14ac:dyDescent="0.2">
      <c r="A47" s="116" t="s">
        <v>170</v>
      </c>
      <c r="B47" s="115"/>
      <c r="C47" s="5" t="s">
        <v>219</v>
      </c>
      <c r="D47" s="5"/>
    </row>
    <row r="48" spans="1:4" ht="92.5" customHeight="1" x14ac:dyDescent="0.2">
      <c r="A48" s="114" t="s">
        <v>172</v>
      </c>
      <c r="B48" s="117"/>
      <c r="C48" s="5" t="s">
        <v>230</v>
      </c>
      <c r="D48" s="5"/>
    </row>
    <row r="49" spans="1:4" ht="92.5" customHeight="1" x14ac:dyDescent="0.2">
      <c r="A49" s="114" t="s">
        <v>173</v>
      </c>
      <c r="B49" s="117"/>
      <c r="C49" s="5" t="s">
        <v>220</v>
      </c>
      <c r="D49" s="5"/>
    </row>
    <row r="50" spans="1:4" ht="92.5" customHeight="1" x14ac:dyDescent="0.2">
      <c r="A50" s="114" t="s">
        <v>174</v>
      </c>
      <c r="B50" s="117"/>
      <c r="C50" s="5" t="s">
        <v>221</v>
      </c>
      <c r="D50" s="5"/>
    </row>
    <row r="51" spans="1:4" ht="92.5" customHeight="1" x14ac:dyDescent="0.2">
      <c r="A51" s="114" t="s">
        <v>175</v>
      </c>
      <c r="B51" s="117"/>
      <c r="C51" s="5" t="s">
        <v>222</v>
      </c>
      <c r="D51" s="5"/>
    </row>
    <row r="52" spans="1:4" ht="92.5" customHeight="1" x14ac:dyDescent="0.2">
      <c r="A52" s="114" t="s">
        <v>176</v>
      </c>
      <c r="B52" s="117"/>
      <c r="C52" s="5" t="s">
        <v>223</v>
      </c>
      <c r="D52" s="5"/>
    </row>
    <row r="53" spans="1:4" ht="92.5" customHeight="1" x14ac:dyDescent="0.2">
      <c r="A53" s="114" t="s">
        <v>177</v>
      </c>
      <c r="B53" s="117"/>
      <c r="C53" s="5" t="s">
        <v>224</v>
      </c>
      <c r="D53" s="5"/>
    </row>
    <row r="54" spans="1:4" ht="92.5" customHeight="1" x14ac:dyDescent="0.2">
      <c r="A54" s="114" t="s">
        <v>178</v>
      </c>
      <c r="B54" s="117"/>
      <c r="C54" s="5" t="s">
        <v>228</v>
      </c>
      <c r="D54" s="5"/>
    </row>
    <row r="55" spans="1:4" ht="92.5" customHeight="1" x14ac:dyDescent="0.2">
      <c r="A55" s="114" t="s">
        <v>179</v>
      </c>
      <c r="B55" s="117"/>
      <c r="C55" s="5" t="s">
        <v>229</v>
      </c>
      <c r="D55" s="5"/>
    </row>
    <row r="56" spans="1:4" ht="92.5" customHeight="1" x14ac:dyDescent="0.2">
      <c r="A56" s="118" t="s">
        <v>180</v>
      </c>
      <c r="B56" s="119"/>
      <c r="C56" s="5" t="s">
        <v>231</v>
      </c>
      <c r="D56" s="5"/>
    </row>
    <row r="57" spans="1:4" ht="92.5" customHeight="1" x14ac:dyDescent="0.2">
      <c r="A57" s="124" t="s">
        <v>181</v>
      </c>
      <c r="B57" s="125"/>
      <c r="C57" s="5" t="s">
        <v>232</v>
      </c>
      <c r="D57" s="5"/>
    </row>
    <row r="58" spans="1:4" ht="92.5" customHeight="1" x14ac:dyDescent="0.2">
      <c r="A58" s="2" t="s">
        <v>306</v>
      </c>
      <c r="B58" s="126"/>
      <c r="C58" s="5" t="s">
        <v>233</v>
      </c>
      <c r="D58" s="5"/>
    </row>
    <row r="59" spans="1:4" ht="92.5" customHeight="1" x14ac:dyDescent="0.2">
      <c r="A59" s="6" t="s">
        <v>308</v>
      </c>
      <c r="B59" s="2"/>
      <c r="C59" s="5" t="s">
        <v>234</v>
      </c>
      <c r="D59" s="5"/>
    </row>
    <row r="60" spans="1:4" ht="92.5" customHeight="1" x14ac:dyDescent="0.2">
      <c r="A60" s="2" t="s">
        <v>309</v>
      </c>
      <c r="B60" s="2"/>
      <c r="C60" s="5" t="s">
        <v>235</v>
      </c>
      <c r="D60" s="5"/>
    </row>
    <row r="61" spans="1:4" ht="92.5" customHeight="1" x14ac:dyDescent="0.2">
      <c r="C61" s="5" t="s">
        <v>236</v>
      </c>
      <c r="D61" s="5"/>
    </row>
    <row r="62" spans="1:4" ht="92.5" customHeight="1" x14ac:dyDescent="0.2">
      <c r="C62" s="5" t="s">
        <v>237</v>
      </c>
      <c r="D62" s="5"/>
    </row>
    <row r="63" spans="1:4" ht="92.5" customHeight="1" x14ac:dyDescent="0.2">
      <c r="C63" s="5" t="s">
        <v>238</v>
      </c>
      <c r="D63" s="5"/>
    </row>
    <row r="64" spans="1:4" ht="92.5" customHeight="1" x14ac:dyDescent="0.2">
      <c r="C64" s="5" t="s">
        <v>307</v>
      </c>
      <c r="D64" s="5"/>
    </row>
    <row r="65" spans="3:4" ht="92.5" customHeight="1" x14ac:dyDescent="0.2">
      <c r="C65" s="5" t="s">
        <v>310</v>
      </c>
      <c r="D65"/>
    </row>
    <row r="66" spans="3:4" ht="92.5" customHeight="1" x14ac:dyDescent="0.2">
      <c r="C66" s="2" t="s">
        <v>348</v>
      </c>
      <c r="D66" s="2"/>
    </row>
    <row r="67" spans="3:4" ht="92.5" customHeight="1" x14ac:dyDescent="0.2">
      <c r="C67" s="2"/>
      <c r="D67" s="2"/>
    </row>
    <row r="68" spans="3:4" ht="92.5" customHeight="1" x14ac:dyDescent="0.2">
      <c r="C68" s="2"/>
      <c r="D68" s="2"/>
    </row>
    <row r="69" spans="3:4" ht="92.5" customHeight="1" x14ac:dyDescent="0.2">
      <c r="C69" s="2"/>
      <c r="D69" s="2"/>
    </row>
    <row r="70" spans="3:4" ht="92.5" customHeight="1" x14ac:dyDescent="0.2">
      <c r="C70" s="2"/>
      <c r="D70" s="2"/>
    </row>
    <row r="71" spans="3:4" ht="92.5" customHeight="1" x14ac:dyDescent="0.2"/>
    <row r="72" spans="3:4" ht="92.5" customHeight="1" x14ac:dyDescent="0.2"/>
    <row r="73" spans="3:4" ht="92.5" customHeight="1" x14ac:dyDescent="0.2"/>
    <row r="74" spans="3:4" ht="92.5" customHeight="1" x14ac:dyDescent="0.2"/>
    <row r="75" spans="3:4" ht="92.5" customHeight="1" x14ac:dyDescent="0.2"/>
    <row r="76" spans="3:4" ht="92.5" customHeight="1" x14ac:dyDescent="0.2"/>
    <row r="77" spans="3:4" ht="92.5" customHeight="1" x14ac:dyDescent="0.2"/>
    <row r="78" spans="3:4" ht="92.5" customHeight="1" x14ac:dyDescent="0.2"/>
    <row r="79" spans="3:4" ht="92.5" customHeight="1" x14ac:dyDescent="0.2"/>
    <row r="80" spans="3:4" ht="92.5" customHeight="1" x14ac:dyDescent="0.2"/>
    <row r="81" ht="92.5" customHeight="1" x14ac:dyDescent="0.2"/>
    <row r="82" ht="92.5" customHeight="1" x14ac:dyDescent="0.2"/>
    <row r="83" ht="92.5" customHeight="1" x14ac:dyDescent="0.2"/>
    <row r="84" ht="92.5" customHeight="1" x14ac:dyDescent="0.2"/>
    <row r="85" ht="92.5" customHeight="1" x14ac:dyDescent="0.2"/>
    <row r="86" ht="92.5" customHeight="1" x14ac:dyDescent="0.2"/>
    <row r="87" ht="92.5" customHeight="1" x14ac:dyDescent="0.2"/>
    <row r="88" ht="92.5" customHeight="1" x14ac:dyDescent="0.2"/>
    <row r="89" ht="92.5" customHeight="1" x14ac:dyDescent="0.2"/>
    <row r="90" ht="92.5" customHeight="1" x14ac:dyDescent="0.2"/>
    <row r="91" ht="92.5" customHeight="1" x14ac:dyDescent="0.2"/>
    <row r="92" ht="92.5" customHeight="1" x14ac:dyDescent="0.2"/>
    <row r="93" ht="92.5" customHeight="1" x14ac:dyDescent="0.2"/>
    <row r="94" ht="92.5" customHeight="1" x14ac:dyDescent="0.2"/>
    <row r="95" ht="92.5" customHeight="1" x14ac:dyDescent="0.2"/>
    <row r="96" ht="92.5" customHeight="1" x14ac:dyDescent="0.2"/>
    <row r="97" ht="92.5" customHeight="1" x14ac:dyDescent="0.2"/>
    <row r="98" ht="92.5" customHeight="1" x14ac:dyDescent="0.2"/>
    <row r="99" ht="92.5" customHeight="1" x14ac:dyDescent="0.2"/>
    <row r="100" ht="92.5" customHeight="1" x14ac:dyDescent="0.2"/>
    <row r="101" ht="92.5" customHeight="1" x14ac:dyDescent="0.2"/>
  </sheetData>
  <pageMargins left="0.7" right="0.7" top="0.75" bottom="0.75" header="0.3" footer="0.3"/>
  <pageSetup paperSize="9" orientation="portrait" r:id="rId1"/>
  <drawing r:id="rId2"/>
  <tableParts count="2">
    <tablePart r:id="rId3"/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951B3D-3DF3-4FDE-B1B0-B68CD1BB84B4}">
  <dimension ref="A1:M71"/>
  <sheetViews>
    <sheetView zoomScaleNormal="100" workbookViewId="0">
      <selection activeCell="B24" sqref="B24"/>
    </sheetView>
  </sheetViews>
  <sheetFormatPr baseColWidth="10" defaultColWidth="8.83203125" defaultRowHeight="15" x14ac:dyDescent="0.2"/>
  <cols>
    <col min="1" max="1" width="26.6640625" customWidth="1"/>
    <col min="2" max="2" width="15.83203125" customWidth="1"/>
    <col min="3" max="3" width="16.6640625" customWidth="1"/>
    <col min="4" max="4" width="26.33203125" customWidth="1"/>
    <col min="5" max="6" width="16.33203125" customWidth="1"/>
    <col min="7" max="7" width="26.33203125" customWidth="1"/>
    <col min="8" max="8" width="14" customWidth="1"/>
    <col min="9" max="9" width="27" customWidth="1"/>
    <col min="10" max="10" width="14.33203125" customWidth="1"/>
    <col min="11" max="11" width="12.33203125" customWidth="1"/>
    <col min="12" max="12" width="16.5" customWidth="1"/>
  </cols>
  <sheetData>
    <row r="1" spans="1:4" x14ac:dyDescent="0.2">
      <c r="A1" s="129" t="s">
        <v>311</v>
      </c>
      <c r="B1" s="130">
        <v>2023</v>
      </c>
      <c r="C1" s="131"/>
      <c r="D1" s="132"/>
    </row>
    <row r="2" spans="1:4" x14ac:dyDescent="0.2">
      <c r="A2" s="133" t="s">
        <v>59</v>
      </c>
      <c r="B2" s="133" t="s">
        <v>60</v>
      </c>
      <c r="C2" s="133" t="s">
        <v>66</v>
      </c>
      <c r="D2" s="133" t="s">
        <v>241</v>
      </c>
    </row>
    <row r="3" spans="1:4" x14ac:dyDescent="0.2">
      <c r="A3" s="134">
        <f>COUNTIF('STUDENT DATA SHEET'!$C$1:$C$93,"*Emergent*")</f>
        <v>0</v>
      </c>
      <c r="B3" s="134">
        <f>COUNTIF('STUDENT DATA SHEET'!$C$1:$C$93,"*Transitional*")</f>
        <v>0</v>
      </c>
      <c r="C3" s="134">
        <f>COUNTIF('STUDENT DATA SHEET'!$C$1:$C$93,"*Conventional*")</f>
        <v>0</v>
      </c>
      <c r="D3" s="134">
        <f>COUNTIF('STUDENT DATA SHEET'!$C$1:$C$93,"*Bridge*")</f>
        <v>0</v>
      </c>
    </row>
    <row r="24" spans="1:13" x14ac:dyDescent="0.2">
      <c r="A24" s="129" t="s">
        <v>312</v>
      </c>
      <c r="B24" s="130">
        <v>2023</v>
      </c>
      <c r="C24" s="135"/>
      <c r="D24" s="135"/>
      <c r="E24" s="135"/>
      <c r="F24" s="135"/>
      <c r="G24" s="135"/>
      <c r="H24" s="135"/>
      <c r="I24" s="135"/>
      <c r="J24" s="135"/>
      <c r="K24" s="136"/>
    </row>
    <row r="25" spans="1:13" x14ac:dyDescent="0.2">
      <c r="A25" s="137" t="s">
        <v>7</v>
      </c>
      <c r="B25" s="138" t="s">
        <v>75</v>
      </c>
      <c r="C25" s="138" t="s">
        <v>76</v>
      </c>
      <c r="D25" s="137" t="s">
        <v>8</v>
      </c>
      <c r="E25" s="138" t="s">
        <v>75</v>
      </c>
      <c r="F25" s="138" t="s">
        <v>76</v>
      </c>
      <c r="G25" s="139" t="s">
        <v>12</v>
      </c>
      <c r="H25" s="138" t="s">
        <v>75</v>
      </c>
      <c r="I25" s="139" t="s">
        <v>282</v>
      </c>
      <c r="J25" s="138" t="s">
        <v>75</v>
      </c>
      <c r="K25" s="138" t="s">
        <v>76</v>
      </c>
    </row>
    <row r="26" spans="1:13" ht="32" x14ac:dyDescent="0.2">
      <c r="A26" s="140" t="s">
        <v>313</v>
      </c>
      <c r="B26" s="141" t="e">
        <f>AVERAGEIF('STUDENT DATA SHEET'!C5:C93,"Emergent",'STUDENT DATA SHEET'!AO5:AO93)</f>
        <v>#DIV/0!</v>
      </c>
      <c r="C26" s="142" t="e">
        <f>AVERAGEIF('STUDENT DATA SHEET'!C5:C93,"Emergent",'STUDENT DATA SHEET'!AP5:AP93)</f>
        <v>#DIV/0!</v>
      </c>
      <c r="D26" s="140" t="s">
        <v>10</v>
      </c>
      <c r="E26" s="141" t="e">
        <f>AVERAGE('STUDENT DATA SHEET'!AW5:AW93)</f>
        <v>#DIV/0!</v>
      </c>
      <c r="F26" s="142" t="e">
        <f>AVERAGEIF('STUDENT DATA SHEET'!C5:C93,"Transitional",'STUDENT DATA SHEET'!AX5:AX93)</f>
        <v>#DIV/0!</v>
      </c>
      <c r="G26" s="140" t="s">
        <v>314</v>
      </c>
      <c r="H26" s="143" t="e">
        <f>AVERAGE('STUDENT DATA SHEET'!BQ5:BQ93)</f>
        <v>#DIV/0!</v>
      </c>
      <c r="I26" s="140" t="s">
        <v>315</v>
      </c>
      <c r="J26" s="141" t="e">
        <f>AVERAGE('STUDENT DATA SHEET'!J5:J93)</f>
        <v>#DIV/0!</v>
      </c>
      <c r="K26" s="142" t="e">
        <f>AVERAGEIF('STUDENT DATA SHEET'!C5:C93,"Bridge",'STUDENT DATA SHEET'!K5:K93)</f>
        <v>#DIV/0!</v>
      </c>
      <c r="M26" s="144"/>
    </row>
    <row r="27" spans="1:13" ht="32" x14ac:dyDescent="0.2">
      <c r="A27" s="145" t="s">
        <v>316</v>
      </c>
      <c r="B27" s="146" t="e">
        <f>AVERAGEIF('STUDENT DATA SHEET'!C5:C93,"Emergent",'STUDENT DATA SHEET'!AQ5:AQ93)</f>
        <v>#DIV/0!</v>
      </c>
      <c r="C27" s="147" t="e">
        <f>AVERAGEIF('STUDENT DATA SHEET'!C5:C93,"Emergent",'STUDENT DATA SHEET'!AR5:AR93)</f>
        <v>#DIV/0!</v>
      </c>
      <c r="D27" s="145" t="s">
        <v>317</v>
      </c>
      <c r="E27" s="146" t="e">
        <f>AVERAGE('STUDENT DATA SHEET'!AY5:AY93)</f>
        <v>#DIV/0!</v>
      </c>
      <c r="F27" s="147" t="e">
        <f>AVERAGEIF('STUDENT DATA SHEET'!C5:C93,"Transitional",'STUDENT DATA SHEET'!AZ5:AZ93)</f>
        <v>#DIV/0!</v>
      </c>
      <c r="G27" s="145" t="s">
        <v>318</v>
      </c>
      <c r="H27" s="148" t="e">
        <f>AVERAGE('STUDENT DATA SHEET'!BR5:BR93)</f>
        <v>#DIV/0!</v>
      </c>
      <c r="I27" s="145" t="s">
        <v>319</v>
      </c>
      <c r="J27" s="149" t="e">
        <f>AVERAGE('STUDENT DATA SHEET'!L5:L93)</f>
        <v>#DIV/0!</v>
      </c>
      <c r="K27" s="147" t="e">
        <f>AVERAGEIF('STUDENT DATA SHEET'!C5:C93,"Bridge",'STUDENT DATA SHEET'!M5:M93)</f>
        <v>#DIV/0!</v>
      </c>
    </row>
    <row r="28" spans="1:13" ht="32" x14ac:dyDescent="0.2">
      <c r="A28" s="145" t="s">
        <v>155</v>
      </c>
      <c r="B28" s="146" t="e">
        <f>AVERAGEIF('STUDENT DATA SHEET'!C5:C93,"Emergent",'STUDENT DATA SHEET'!AS5:AS93)</f>
        <v>#DIV/0!</v>
      </c>
      <c r="C28" s="147" t="e">
        <f>AVERAGEIF('STUDENT DATA SHEET'!C5:C93,"Emergent",'STUDENT DATA SHEET'!AT5:AT93)</f>
        <v>#DIV/0!</v>
      </c>
      <c r="D28" s="145" t="s">
        <v>320</v>
      </c>
      <c r="E28" s="146" t="e">
        <f>AVERAGE('STUDENT DATA SHEET'!BA5:BA93)</f>
        <v>#DIV/0!</v>
      </c>
      <c r="F28" s="147" t="e">
        <f>AVERAGEIF('STUDENT DATA SHEET'!C5:C93,"Transitional",'STUDENT DATA SHEET'!BB5:BB93)</f>
        <v>#DIV/0!</v>
      </c>
      <c r="G28" s="145" t="s">
        <v>321</v>
      </c>
      <c r="H28" s="148" t="e">
        <f>AVERAGE('STUDENT DATA SHEET'!BS5:BS93)</f>
        <v>#DIV/0!</v>
      </c>
      <c r="I28" s="145" t="s">
        <v>322</v>
      </c>
      <c r="J28" s="146" t="e">
        <f>AVERAGE('STUDENT DATA SHEET'!N5:N93)</f>
        <v>#DIV/0!</v>
      </c>
      <c r="K28" s="147" t="e">
        <f ca="1">AVERAGEIF('STUDENT DATA SHEET'!C5:C1593,"Bridge",'STUDENT DATA SHEET'!O5:O93)</f>
        <v>#DIV/0!</v>
      </c>
    </row>
    <row r="29" spans="1:13" ht="32" x14ac:dyDescent="0.2">
      <c r="A29" s="126"/>
      <c r="B29" s="149"/>
      <c r="C29" s="147"/>
      <c r="D29" s="145" t="s">
        <v>323</v>
      </c>
      <c r="E29" s="146" t="e">
        <f>AVERAGE('STUDENT DATA SHEET'!BC5:BC93)</f>
        <v>#DIV/0!</v>
      </c>
      <c r="F29" s="147" t="e">
        <f>AVERAGEIF('STUDENT DATA SHEET'!C5:C93,"Transitional",'STUDENT DATA SHEET'!BD5:BD93)</f>
        <v>#DIV/0!</v>
      </c>
      <c r="G29" s="145" t="s">
        <v>155</v>
      </c>
      <c r="H29" s="146" t="e">
        <f>AVERAGE('STUDENT DATA SHEET'!BT5:BT93)</f>
        <v>#DIV/0!</v>
      </c>
      <c r="I29" s="145" t="s">
        <v>324</v>
      </c>
      <c r="J29" s="146" t="e">
        <f>AVERAGE('STUDENT DATA SHEET'!P5:P93)</f>
        <v>#DIV/0!</v>
      </c>
      <c r="K29" s="147" t="e">
        <f>AVERAGEIF('STUDENT DATA SHEET'!C5:C93,"Bridge",'STUDENT DATA SHEET'!Q5:Q93)</f>
        <v>#DIV/0!</v>
      </c>
    </row>
    <row r="30" spans="1:13" ht="32" x14ac:dyDescent="0.2">
      <c r="A30" s="126"/>
      <c r="B30" s="149"/>
      <c r="C30" s="147"/>
      <c r="D30" s="145" t="s">
        <v>9</v>
      </c>
      <c r="E30" s="146" t="e">
        <f>AVERAGE('STUDENT DATA SHEET'!BE5:BE93)</f>
        <v>#DIV/0!</v>
      </c>
      <c r="F30" s="147" t="e">
        <f>AVERAGEIF('STUDENT DATA SHEET'!C5:C93,"Transitional",'STUDENT DATA SHEET'!BF5:BF93)</f>
        <v>#DIV/0!</v>
      </c>
      <c r="G30" s="126"/>
      <c r="H30" s="149"/>
      <c r="I30" s="145" t="s">
        <v>325</v>
      </c>
      <c r="J30" s="146" t="e">
        <f>AVERAGE('STUDENT DATA SHEET'!R5:R93)</f>
        <v>#DIV/0!</v>
      </c>
      <c r="K30" s="147" t="e">
        <f>AVERAGEIF('STUDENT DATA SHEET'!C5:C93,"Bridge",'STUDENT DATA SHEET'!S5:S93)</f>
        <v>#DIV/0!</v>
      </c>
    </row>
    <row r="31" spans="1:13" ht="32" x14ac:dyDescent="0.2">
      <c r="A31" s="126"/>
      <c r="B31" s="149"/>
      <c r="C31" s="147"/>
      <c r="D31" s="145" t="s">
        <v>326</v>
      </c>
      <c r="E31" s="146" t="e">
        <f>AVERAGE('STUDENT DATA SHEET'!BG5:BG93)</f>
        <v>#DIV/0!</v>
      </c>
      <c r="F31" s="147" t="e">
        <f>AVERAGEIF('STUDENT DATA SHEET'!C5:C93,"Transitional",'STUDENT DATA SHEET'!BH5:BH93)</f>
        <v>#DIV/0!</v>
      </c>
      <c r="G31" s="126"/>
      <c r="H31" s="149"/>
      <c r="I31" s="145" t="s">
        <v>327</v>
      </c>
      <c r="J31" s="146" t="e">
        <f>AVERAGE('STUDENT DATA SHEET'!T5:T93)</f>
        <v>#DIV/0!</v>
      </c>
      <c r="K31" s="147" t="e">
        <f>AVERAGEIF('STUDENT DATA SHEET'!C5:C93,"Bridge",'STUDENT DATA SHEET'!U5:U93)</f>
        <v>#DIV/0!</v>
      </c>
    </row>
    <row r="32" spans="1:13" ht="32" x14ac:dyDescent="0.2">
      <c r="A32" s="126"/>
      <c r="B32" s="149"/>
      <c r="C32" s="147"/>
      <c r="D32" s="145" t="s">
        <v>328</v>
      </c>
      <c r="E32" s="146" t="e">
        <f>AVERAGE('STUDENT DATA SHEET'!BI5:BI93)</f>
        <v>#DIV/0!</v>
      </c>
      <c r="F32" s="147" t="e">
        <f>AVERAGEIF('STUDENT DATA SHEET'!C5:C93,"Transitional",'STUDENT DATA SHEET'!BJ5:BJ93)</f>
        <v>#DIV/0!</v>
      </c>
      <c r="G32" s="126"/>
      <c r="H32" s="149"/>
      <c r="I32" s="145" t="s">
        <v>329</v>
      </c>
      <c r="J32" s="146" t="e">
        <f>AVERAGE('STUDENT DATA SHEET'!V5:V93)</f>
        <v>#DIV/0!</v>
      </c>
      <c r="K32" s="147" t="e">
        <f>AVERAGEIF('STUDENT DATA SHEET'!C5:C93,"Bridge",'STUDENT DATA SHEET'!W5:W93)</f>
        <v>#DIV/0!</v>
      </c>
    </row>
    <row r="33" spans="1:11" ht="32" x14ac:dyDescent="0.2">
      <c r="A33" s="126"/>
      <c r="B33" s="149"/>
      <c r="C33" s="147"/>
      <c r="D33" s="145" t="s">
        <v>330</v>
      </c>
      <c r="E33" s="146" t="e">
        <f>AVERAGE('STUDENT DATA SHEET'!BK5:BK93)</f>
        <v>#DIV/0!</v>
      </c>
      <c r="F33" s="147" t="e">
        <f>AVERAGEIF('STUDENT DATA SHEET'!C5:C93,"Transitional",'STUDENT DATA SHEET'!BL5:BL93)</f>
        <v>#DIV/0!</v>
      </c>
      <c r="G33" s="126"/>
      <c r="H33" s="149"/>
      <c r="I33" s="145" t="s">
        <v>331</v>
      </c>
      <c r="J33" s="146" t="e">
        <f>AVERAGE('STUDENT DATA SHEET'!X5:X93)</f>
        <v>#DIV/0!</v>
      </c>
      <c r="K33" s="147" t="e">
        <f>AVERAGEIF('STUDENT DATA SHEET'!C5:C93,"Bridge",'STUDENT DATA SHEET'!Y5:Y93)</f>
        <v>#DIV/0!</v>
      </c>
    </row>
    <row r="34" spans="1:11" ht="32" x14ac:dyDescent="0.2">
      <c r="A34" s="126"/>
      <c r="B34" s="149"/>
      <c r="C34" s="147"/>
      <c r="D34" s="145" t="s">
        <v>155</v>
      </c>
      <c r="E34" s="146" t="e">
        <f>AVERAGE('STUDENT DATA SHEET'!BM5:BM93)</f>
        <v>#DIV/0!</v>
      </c>
      <c r="F34" s="147" t="e">
        <f>AVERAGEIF('STUDENT DATA SHEET'!C5:C93,"Transitional",'STUDENT DATA SHEET'!BN5:BN93)</f>
        <v>#DIV/0!</v>
      </c>
      <c r="G34" s="126"/>
      <c r="H34" s="149"/>
      <c r="I34" s="145" t="s">
        <v>332</v>
      </c>
      <c r="J34" s="146" t="e">
        <f>AVERAGE('STUDENT DATA SHEET'!Z5:Z93)</f>
        <v>#DIV/0!</v>
      </c>
      <c r="K34" s="147" t="e">
        <f>AVERAGEIF('STUDENT DATA SHEET'!C5:C93,"Bridge",'STUDENT DATA SHEET'!AA5:AA93)</f>
        <v>#DIV/0!</v>
      </c>
    </row>
    <row r="35" spans="1:11" ht="32" x14ac:dyDescent="0.2">
      <c r="A35" s="126"/>
      <c r="B35" s="149"/>
      <c r="C35" s="147"/>
      <c r="D35" s="126"/>
      <c r="E35" s="149"/>
      <c r="F35" s="147"/>
      <c r="G35" s="126"/>
      <c r="H35" s="149"/>
      <c r="I35" s="145" t="s">
        <v>333</v>
      </c>
      <c r="J35" s="146" t="e">
        <f>AVERAGE('STUDENT DATA SHEET'!AB5:AB93)</f>
        <v>#DIV/0!</v>
      </c>
      <c r="K35" s="147" t="e">
        <f>AVERAGEIF('STUDENT DATA SHEET'!C5:C93,"Bridge",'STUDENT DATA SHEET'!AC5:AC93)</f>
        <v>#DIV/0!</v>
      </c>
    </row>
    <row r="36" spans="1:11" ht="32" x14ac:dyDescent="0.2">
      <c r="A36" s="126"/>
      <c r="B36" s="149"/>
      <c r="C36" s="147"/>
      <c r="D36" s="126"/>
      <c r="E36" s="149"/>
      <c r="F36" s="147"/>
      <c r="G36" s="126"/>
      <c r="H36" s="149"/>
      <c r="I36" s="145" t="s">
        <v>334</v>
      </c>
      <c r="J36" s="146" t="e">
        <f>AVERAGE('STUDENT DATA SHEET'!AD5:AD93)</f>
        <v>#DIV/0!</v>
      </c>
      <c r="K36" s="147" t="e">
        <f>AVERAGEIF('STUDENT DATA SHEET'!C5:C93,"Bridge",'STUDENT DATA SHEET'!AE5:AE93)</f>
        <v>#DIV/0!</v>
      </c>
    </row>
    <row r="37" spans="1:11" ht="32" x14ac:dyDescent="0.2">
      <c r="A37" s="126"/>
      <c r="B37" s="149"/>
      <c r="C37" s="147"/>
      <c r="D37" s="126"/>
      <c r="E37" s="149"/>
      <c r="F37" s="147"/>
      <c r="G37" s="126"/>
      <c r="H37" s="149"/>
      <c r="I37" s="145" t="s">
        <v>335</v>
      </c>
      <c r="J37" s="146" t="e">
        <f>AVERAGE('STUDENT DATA SHEET'!AF5:AF93)</f>
        <v>#DIV/0!</v>
      </c>
      <c r="K37" s="147" t="e">
        <f>AVERAGEIF('STUDENT DATA SHEET'!C5:C93,"Bridge",'STUDENT DATA SHEET'!AG5:AG93)</f>
        <v>#DIV/0!</v>
      </c>
    </row>
    <row r="38" spans="1:11" ht="32" x14ac:dyDescent="0.2">
      <c r="A38" s="126"/>
      <c r="B38" s="149"/>
      <c r="C38" s="147"/>
      <c r="D38" s="126"/>
      <c r="E38" s="149"/>
      <c r="F38" s="147"/>
      <c r="G38" s="126"/>
      <c r="H38" s="149"/>
      <c r="I38" s="145" t="s">
        <v>336</v>
      </c>
      <c r="J38" s="146" t="e">
        <f>AVERAGE('STUDENT DATA SHEET'!AH5:AH93)</f>
        <v>#DIV/0!</v>
      </c>
      <c r="K38" s="147" t="e">
        <f>AVERAGEIF('STUDENT DATA SHEET'!C5:C93,"Bridge",'STUDENT DATA SHEET'!AI5:AI93)</f>
        <v>#DIV/0!</v>
      </c>
    </row>
    <row r="39" spans="1:11" ht="32" x14ac:dyDescent="0.2">
      <c r="A39" s="126"/>
      <c r="B39" s="149"/>
      <c r="C39" s="147"/>
      <c r="D39" s="126"/>
      <c r="E39" s="149"/>
      <c r="F39" s="147"/>
      <c r="G39" s="126"/>
      <c r="H39" s="149"/>
      <c r="I39" s="145" t="s">
        <v>303</v>
      </c>
      <c r="J39" s="146" t="e">
        <f>AVERAGE('STUDENT DATA SHEET'!AJ5:AJ93)</f>
        <v>#DIV/0!</v>
      </c>
      <c r="K39" s="147" t="e">
        <f>AVERAGEIF('STUDENT DATA SHEET'!C5:C93,"Bridge",'STUDENT DATA SHEET'!AK5:AK93)</f>
        <v>#DIV/0!</v>
      </c>
    </row>
    <row r="40" spans="1:11" ht="32" x14ac:dyDescent="0.2">
      <c r="A40" s="126"/>
      <c r="B40" s="149"/>
      <c r="C40" s="147"/>
      <c r="D40" s="126"/>
      <c r="E40" s="149"/>
      <c r="F40" s="147"/>
      <c r="G40" s="126"/>
      <c r="H40" s="149"/>
      <c r="I40" s="145" t="s">
        <v>155</v>
      </c>
      <c r="J40" s="146" t="e">
        <f>AVERAGE('STUDENT DATA SHEET'!AL5:AL93)</f>
        <v>#DIV/0!</v>
      </c>
      <c r="K40" s="147" t="e">
        <f>AVERAGEIF('STUDENT DATA SHEET'!C5:C93,"Bridge",'STUDENT DATA SHEET'!AM5:AM93)</f>
        <v>#DIV/0!</v>
      </c>
    </row>
    <row r="41" spans="1:11" ht="32" x14ac:dyDescent="0.2">
      <c r="A41" s="126"/>
      <c r="B41" s="149"/>
      <c r="C41" s="147"/>
      <c r="D41" s="126"/>
      <c r="E41" s="149"/>
      <c r="F41" s="147"/>
      <c r="G41" s="126"/>
      <c r="H41" s="149"/>
      <c r="I41" s="140" t="s">
        <v>337</v>
      </c>
      <c r="J41" s="146" t="e">
        <f>AVERAGEIF('STUDENT DATA SHEET'!C5:C93,"Bridge",'STUDENT DATA SHEET'!AO5:AO93)</f>
        <v>#DIV/0!</v>
      </c>
      <c r="K41" s="147" t="e">
        <f>AVERAGEIF('STUDENT DATA SHEET'!C5:C93,"Bridge",'STUDENT DATA SHEET'!AP5:AP93)</f>
        <v>#DIV/0!</v>
      </c>
    </row>
    <row r="42" spans="1:11" ht="32" x14ac:dyDescent="0.2">
      <c r="A42" s="126"/>
      <c r="B42" s="149"/>
      <c r="C42" s="147"/>
      <c r="D42" s="126"/>
      <c r="E42" s="149"/>
      <c r="F42" s="147"/>
      <c r="G42" s="126"/>
      <c r="H42" s="149"/>
      <c r="I42" s="145" t="s">
        <v>338</v>
      </c>
      <c r="J42" s="146" t="e">
        <f>AVERAGEIF('STUDENT DATA SHEET'!C5:C93,"Bridge",'STUDENT DATA SHEET'!AQ5:AQ93)</f>
        <v>#DIV/0!</v>
      </c>
      <c r="K42" s="147" t="e">
        <f>AVERAGEIF('STUDENT DATA SHEET'!C5:C93,"Bridge",'STUDENT DATA SHEET'!AR5:AR93)</f>
        <v>#DIV/0!</v>
      </c>
    </row>
    <row r="43" spans="1:11" ht="32" x14ac:dyDescent="0.2">
      <c r="A43" s="126"/>
      <c r="B43" s="149"/>
      <c r="C43" s="147"/>
      <c r="D43" s="126"/>
      <c r="E43" s="149"/>
      <c r="F43" s="147"/>
      <c r="G43" s="126"/>
      <c r="H43" s="149"/>
      <c r="I43" s="145" t="s">
        <v>339</v>
      </c>
      <c r="J43" s="146" t="e">
        <f>AVERAGEIF('STUDENT DATA SHEET'!C5:C93,"Bridge",'STUDENT DATA SHEET'!AS5:AS93)</f>
        <v>#DIV/0!</v>
      </c>
      <c r="K43" s="147" t="e">
        <f>AVERAGEIF('STUDENT DATA SHEET'!C5:C93,"Bridge",'STUDENT DATA SHEET'!AT5:AT93)</f>
        <v>#DIV/0!</v>
      </c>
    </row>
    <row r="46" spans="1:11" x14ac:dyDescent="0.2">
      <c r="A46" s="129" t="s">
        <v>340</v>
      </c>
      <c r="B46" s="130">
        <v>2020</v>
      </c>
      <c r="C46" s="150"/>
      <c r="D46" s="131"/>
      <c r="E46" s="131"/>
      <c r="F46" s="132"/>
      <c r="G46" s="151"/>
      <c r="H46" s="151"/>
      <c r="I46" s="151"/>
    </row>
    <row r="47" spans="1:11" x14ac:dyDescent="0.2">
      <c r="A47" s="152" t="s">
        <v>341</v>
      </c>
      <c r="B47" s="133" t="s">
        <v>342</v>
      </c>
      <c r="C47" s="133" t="s">
        <v>76</v>
      </c>
      <c r="D47" s="152" t="s">
        <v>343</v>
      </c>
      <c r="E47" s="133" t="s">
        <v>342</v>
      </c>
      <c r="F47" s="133" t="s">
        <v>76</v>
      </c>
      <c r="G47" s="153"/>
      <c r="H47" s="154"/>
      <c r="I47" s="154"/>
    </row>
    <row r="48" spans="1:11" ht="16" x14ac:dyDescent="0.2">
      <c r="A48" s="145" t="s">
        <v>158</v>
      </c>
      <c r="B48" s="155">
        <f>COUNTIFS('STUDENT DATA SHEET'!C5:C93,"=Emergent",'STUDENT DATA SHEET'!AU5:AU93,"=Shared Reading")</f>
        <v>0</v>
      </c>
      <c r="C48" s="156" t="e">
        <f>B48/A3</f>
        <v>#DIV/0!</v>
      </c>
      <c r="D48" s="145" t="s">
        <v>158</v>
      </c>
      <c r="E48" s="155">
        <f>COUNTIFS('STUDENT DATA SHEET'!C5:C93,"=Emergent",'STUDENT DATA SHEET'!AV5:AV93,"=Shared Reading")</f>
        <v>0</v>
      </c>
      <c r="F48" s="156" t="e">
        <f>E48/A3</f>
        <v>#DIV/0!</v>
      </c>
      <c r="G48" s="157"/>
      <c r="H48" s="69"/>
      <c r="I48" s="158"/>
    </row>
    <row r="49" spans="1:9" ht="16" x14ac:dyDescent="0.2">
      <c r="A49" s="145" t="s">
        <v>301</v>
      </c>
      <c r="B49" s="155">
        <f>COUNTIFS('STUDENT DATA SHEET'!C5:C93,"=Emergent",'STUDENT DATA SHEET'!AU5:AU93,"=Working With Letters/Sounds")</f>
        <v>0</v>
      </c>
      <c r="C49" s="156" t="e">
        <f>B49/A3</f>
        <v>#DIV/0!</v>
      </c>
      <c r="D49" s="145" t="s">
        <v>301</v>
      </c>
      <c r="E49" s="155">
        <f>COUNTIFS('STUDENT DATA SHEET'!C5:C93,"=Emergent",'STUDENT DATA SHEET'!AV5:AV93,"=Working with Letters/Sounds")</f>
        <v>0</v>
      </c>
      <c r="F49" s="156" t="e">
        <f>E49/A3</f>
        <v>#DIV/0!</v>
      </c>
      <c r="G49" s="157"/>
      <c r="H49" s="68"/>
      <c r="I49" s="68"/>
    </row>
    <row r="50" spans="1:9" ht="16" x14ac:dyDescent="0.2">
      <c r="A50" s="145" t="s">
        <v>159</v>
      </c>
      <c r="B50" s="155">
        <f>COUNTIFS('STUDENT DATA SHEET'!C5:C93,"=Emergent",'STUDENT DATA SHEET'!AU5:AU93,"=Writing")</f>
        <v>0</v>
      </c>
      <c r="C50" s="156" t="e">
        <f>B50/A3</f>
        <v>#DIV/0!</v>
      </c>
      <c r="D50" s="145" t="s">
        <v>159</v>
      </c>
      <c r="E50" s="155">
        <f>COUNTIFS('STUDENT DATA SHEET'!C5:C93,"=Emergent",'STUDENT DATA SHEET'!AV5:AV93,"=Writing")</f>
        <v>0</v>
      </c>
      <c r="F50" s="156" t="e">
        <f>E50/A3</f>
        <v>#DIV/0!</v>
      </c>
      <c r="G50" s="157"/>
      <c r="H50" s="68"/>
      <c r="I50" s="68"/>
    </row>
    <row r="51" spans="1:9" ht="16" x14ac:dyDescent="0.2">
      <c r="A51" s="145" t="s">
        <v>160</v>
      </c>
      <c r="B51" s="155">
        <f>COUNTIFS('STUDENT DATA SHEET'!C5:C93,"=Emergent",'STUDENT DATA SHEET'!AU5:AU93,"=All")</f>
        <v>0</v>
      </c>
      <c r="C51" s="156" t="e">
        <f>B51/A3</f>
        <v>#DIV/0!</v>
      </c>
      <c r="D51" s="157"/>
      <c r="E51" s="69"/>
      <c r="F51" s="158"/>
      <c r="G51" s="157"/>
      <c r="H51" s="68"/>
      <c r="I51" s="68"/>
    </row>
    <row r="53" spans="1:9" x14ac:dyDescent="0.2">
      <c r="A53" s="152" t="s">
        <v>344</v>
      </c>
      <c r="B53" s="133" t="s">
        <v>342</v>
      </c>
      <c r="C53" s="133" t="s">
        <v>76</v>
      </c>
      <c r="D53" s="152" t="s">
        <v>345</v>
      </c>
      <c r="E53" s="133" t="s">
        <v>342</v>
      </c>
      <c r="F53" s="133" t="s">
        <v>76</v>
      </c>
    </row>
    <row r="54" spans="1:9" ht="16" x14ac:dyDescent="0.2">
      <c r="A54" s="145" t="s">
        <v>61</v>
      </c>
      <c r="B54" s="155">
        <f>COUNTIFS('STUDENT DATA SHEET'!C5:C93,"=Transitional",'STUDENT DATA SHEET'!BO5:BO93,"=Letter Sounds")</f>
        <v>0</v>
      </c>
      <c r="C54" s="156" t="e">
        <f>B54/B3</f>
        <v>#DIV/0!</v>
      </c>
      <c r="D54" s="145" t="s">
        <v>61</v>
      </c>
      <c r="E54" s="155">
        <f>COUNTIFS('STUDENT DATA SHEET'!C5:C93,"=Transitional",'STUDENT DATA SHEET'!BP5:BP93,"=Letter Sounds")</f>
        <v>0</v>
      </c>
      <c r="F54" s="156" t="e">
        <f>E54/B3</f>
        <v>#DIV/0!</v>
      </c>
    </row>
    <row r="55" spans="1:9" ht="16" x14ac:dyDescent="0.2">
      <c r="A55" s="145" t="s">
        <v>161</v>
      </c>
      <c r="B55" s="155">
        <f>COUNTIFS('STUDENT DATA SHEET'!C5:C93,"=Transitional",'STUDENT DATA SHEET'!BO5:BO93,"=Self-Selected Reading")</f>
        <v>0</v>
      </c>
      <c r="C55" s="156" t="e">
        <f>B55/B3</f>
        <v>#DIV/0!</v>
      </c>
      <c r="D55" s="145" t="s">
        <v>161</v>
      </c>
      <c r="E55" s="155">
        <f>COUNTIFS('STUDENT DATA SHEET'!C5:C93,"=Transitional",'STUDENT DATA SHEET'!BP5:BP93,"=Self-Selected Reading")</f>
        <v>0</v>
      </c>
      <c r="F55" s="156" t="e">
        <f>E55/B3</f>
        <v>#DIV/0!</v>
      </c>
    </row>
    <row r="56" spans="1:9" ht="16" x14ac:dyDescent="0.2">
      <c r="A56" s="145" t="s">
        <v>162</v>
      </c>
      <c r="B56" s="155">
        <f>COUNTIFS('STUDENT DATA SHEET'!C5:C93,"=Transitional",'STUDENT DATA SHEET'!BO5:BO93,"=Working with Words - Phonics")</f>
        <v>0</v>
      </c>
      <c r="C56" s="156" t="e">
        <f>B56/B3</f>
        <v>#DIV/0!</v>
      </c>
      <c r="D56" s="145" t="s">
        <v>162</v>
      </c>
      <c r="E56" s="155">
        <f>COUNTIFS('STUDENT DATA SHEET'!C5:C93,"=Transitional",'STUDENT DATA SHEET'!BP5:BP93,"=Working with Words - Phonics")</f>
        <v>0</v>
      </c>
      <c r="F56" s="156" t="e">
        <f>E56/B3</f>
        <v>#DIV/0!</v>
      </c>
    </row>
    <row r="57" spans="1:9" ht="16" x14ac:dyDescent="0.2">
      <c r="A57" s="145" t="s">
        <v>163</v>
      </c>
      <c r="B57" s="155">
        <f>COUNTIFS('STUDENT DATA SHEET'!C5:C93,"=Transitional",'STUDENT DATA SHEET'!BO5:BO93,"=Working with Words - Words")</f>
        <v>0</v>
      </c>
      <c r="C57" s="156" t="e">
        <f>B57/B3</f>
        <v>#DIV/0!</v>
      </c>
      <c r="D57" s="145" t="s">
        <v>163</v>
      </c>
      <c r="E57" s="155">
        <f>COUNTIFS('STUDENT DATA SHEET'!C5:C93,"=Transitional",'STUDENT DATA SHEET'!BP5:BP93,"=Working with Words - Words")</f>
        <v>0</v>
      </c>
      <c r="F57" s="156" t="e">
        <f>E57/B3</f>
        <v>#DIV/0!</v>
      </c>
    </row>
    <row r="58" spans="1:9" ht="16" x14ac:dyDescent="0.2">
      <c r="A58" s="145" t="s">
        <v>164</v>
      </c>
      <c r="B58" s="155">
        <f>COUNTIFS('STUDENT DATA SHEET'!C5:C93,"=Transitional",'STUDENT DATA SHEET'!BO5:BO93,"=Onset Rime")</f>
        <v>0</v>
      </c>
      <c r="C58" s="156" t="e">
        <f>B58/B3</f>
        <v>#DIV/0!</v>
      </c>
      <c r="D58" s="145" t="s">
        <v>164</v>
      </c>
      <c r="E58" s="155">
        <f>COUNTIFS('STUDENT DATA SHEET'!C5:C93,"=Transitional",'STUDENT DATA SHEET'!BP5:BP93,"=Onset Rime")</f>
        <v>0</v>
      </c>
      <c r="F58" s="156" t="e">
        <f>E58/B3</f>
        <v>#DIV/0!</v>
      </c>
    </row>
    <row r="59" spans="1:9" ht="16" x14ac:dyDescent="0.2">
      <c r="A59" s="145" t="s">
        <v>166</v>
      </c>
      <c r="B59" s="155">
        <f>COUNTIFS('STUDENT DATA SHEET'!C5:C93,"=Transitional",'STUDENT DATA SHEET'!BO5:BO93,"=Comprehension")</f>
        <v>0</v>
      </c>
      <c r="C59" s="156" t="e">
        <f>B59/B3</f>
        <v>#DIV/0!</v>
      </c>
      <c r="D59" s="145" t="s">
        <v>67</v>
      </c>
      <c r="E59" s="155">
        <f>COUNTIFS('STUDENT DATA SHEET'!C5:C93,"=Transitional",'STUDENT DATA SHEET'!BP5:BP93,"=Comprehension")</f>
        <v>0</v>
      </c>
      <c r="F59" s="156" t="e">
        <f>E59/B3</f>
        <v>#DIV/0!</v>
      </c>
    </row>
    <row r="60" spans="1:9" ht="16" x14ac:dyDescent="0.2">
      <c r="A60" s="145" t="s">
        <v>159</v>
      </c>
      <c r="B60" s="155">
        <f>COUNTIFS('STUDENT DATA SHEET'!C5:C93,"=Transitional",'STUDENT DATA SHEET'!BO5:BO93,"=Writing")</f>
        <v>0</v>
      </c>
      <c r="C60" s="156" t="e">
        <f>B60/B3</f>
        <v>#DIV/0!</v>
      </c>
      <c r="D60" s="145" t="s">
        <v>159</v>
      </c>
      <c r="E60" s="155">
        <f>COUNTIFS('STUDENT DATA SHEET'!C5:C93,"=Transitional",'STUDENT DATA SHEET'!BP5:BP93,"=Writing")</f>
        <v>0</v>
      </c>
      <c r="F60" s="156" t="e">
        <f>E60/B3</f>
        <v>#DIV/0!</v>
      </c>
    </row>
    <row r="61" spans="1:9" ht="16" x14ac:dyDescent="0.2">
      <c r="A61" s="145" t="s">
        <v>165</v>
      </c>
      <c r="B61" s="155">
        <f>COUNTIFS('STUDENT DATA SHEET'!C5:C93,"=Transitional",'STUDENT DATA SHEET'!BO5:BO93,"=Working with Words")</f>
        <v>0</v>
      </c>
      <c r="C61" s="156" t="e">
        <f>B61/B3</f>
        <v>#DIV/0!</v>
      </c>
      <c r="D61" s="145" t="s">
        <v>165</v>
      </c>
      <c r="E61" s="155">
        <f>COUNTIFS('STUDENT DATA SHEET'!C5:C93,"=Transitional",'STUDENT DATA SHEET'!BP5:BP93,"=Working with Words")</f>
        <v>0</v>
      </c>
      <c r="F61" s="156" t="e">
        <f>E61/B3</f>
        <v>#DIV/0!</v>
      </c>
    </row>
    <row r="63" spans="1:9" x14ac:dyDescent="0.2">
      <c r="A63" s="152" t="s">
        <v>346</v>
      </c>
      <c r="B63" s="133" t="s">
        <v>342</v>
      </c>
      <c r="C63" s="133" t="s">
        <v>76</v>
      </c>
      <c r="D63" s="152" t="s">
        <v>347</v>
      </c>
      <c r="E63" s="133" t="s">
        <v>342</v>
      </c>
      <c r="F63" s="133" t="s">
        <v>76</v>
      </c>
    </row>
    <row r="64" spans="1:9" ht="16" x14ac:dyDescent="0.2">
      <c r="A64" s="145" t="s">
        <v>165</v>
      </c>
      <c r="B64" s="155">
        <f>COUNTIFS('STUDENT DATA SHEET'!C5:C93,"=Conventional",'STUDENT DATA SHEET'!BU5:BU93,"=Working with Words")</f>
        <v>0</v>
      </c>
      <c r="C64" s="156" t="e">
        <f>B64/C3</f>
        <v>#DIV/0!</v>
      </c>
      <c r="D64" s="145" t="s">
        <v>165</v>
      </c>
      <c r="E64" s="155">
        <f>COUNTIFS('STUDENT DATA SHEET'!C5:C93,"=Conventional",'STUDENT DATA SHEET'!BV5:BV93,"=Working with Words")</f>
        <v>0</v>
      </c>
      <c r="F64" s="156" t="e">
        <f>E64/C3</f>
        <v>#DIV/0!</v>
      </c>
    </row>
    <row r="65" spans="1:6" ht="16" x14ac:dyDescent="0.2">
      <c r="A65" s="145" t="s">
        <v>166</v>
      </c>
      <c r="B65" s="155">
        <f>COUNTIFS('STUDENT DATA SHEET'!C5:C93,"=Conventional",'STUDENT DATA SHEET'!BU5:BU93,"=Comprehension")</f>
        <v>0</v>
      </c>
      <c r="C65" s="156" t="e">
        <f>B65/C3</f>
        <v>#DIV/0!</v>
      </c>
      <c r="D65" s="145" t="s">
        <v>166</v>
      </c>
      <c r="E65" s="155">
        <f>COUNTIFS('STUDENT DATA SHEET'!C5:C93,"=Conventional",'STUDENT DATA SHEET'!BV5:BV93,"=Comprehension")</f>
        <v>0</v>
      </c>
      <c r="F65" s="156" t="e">
        <f>E65/C3</f>
        <v>#DIV/0!</v>
      </c>
    </row>
    <row r="66" spans="1:6" ht="16" x14ac:dyDescent="0.2">
      <c r="A66" s="145" t="s">
        <v>161</v>
      </c>
      <c r="B66" s="155">
        <f>COUNTIFS('STUDENT DATA SHEET'!C5:C93,"=Conventional",'STUDENT DATA SHEET'!BU5:BU93,"=Self-Selected Reading")</f>
        <v>0</v>
      </c>
      <c r="C66" s="156" t="e">
        <f>B66/C3</f>
        <v>#DIV/0!</v>
      </c>
      <c r="D66" s="145" t="s">
        <v>161</v>
      </c>
      <c r="E66" s="155">
        <f>COUNTIFS('STUDENT DATA SHEET'!C5:C93,"=Conventional",'STUDENT DATA SHEET'!BV5:BV93,"=Self-Selected Reading")</f>
        <v>0</v>
      </c>
      <c r="F66" s="156" t="e">
        <f>E66/C3</f>
        <v>#DIV/0!</v>
      </c>
    </row>
    <row r="67" spans="1:6" ht="16" x14ac:dyDescent="0.2">
      <c r="A67" s="145" t="s">
        <v>159</v>
      </c>
      <c r="B67" s="155">
        <f>COUNTIFS('STUDENT DATA SHEET'!C5:C93,"=Conventional",'STUDENT DATA SHEET'!BU5:BU93,"=Writing")</f>
        <v>0</v>
      </c>
      <c r="C67" s="156" t="e">
        <f>B67/C3</f>
        <v>#DIV/0!</v>
      </c>
      <c r="D67" s="145" t="s">
        <v>159</v>
      </c>
      <c r="E67" s="155">
        <f>COUNTIFS('STUDENT DATA SHEET'!C5:C93,"=Conventional",'STUDENT DATA SHEET'!BV5:BV93,"=Writing")</f>
        <v>0</v>
      </c>
      <c r="F67" s="156" t="e">
        <f>E67/C3</f>
        <v>#DIV/0!</v>
      </c>
    </row>
    <row r="68" spans="1:6" x14ac:dyDescent="0.2">
      <c r="A68" s="157"/>
      <c r="B68" s="68"/>
      <c r="C68" s="68"/>
    </row>
    <row r="69" spans="1:6" x14ac:dyDescent="0.2">
      <c r="A69" s="157"/>
      <c r="B69" s="68"/>
      <c r="C69" s="68"/>
    </row>
    <row r="70" spans="1:6" x14ac:dyDescent="0.2">
      <c r="A70" s="157"/>
      <c r="B70" s="68"/>
      <c r="C70" s="68"/>
    </row>
    <row r="71" spans="1:6" x14ac:dyDescent="0.2">
      <c r="A71" s="157"/>
      <c r="B71" s="68"/>
      <c r="C71" s="68"/>
    </row>
  </sheetData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34AB1C-D2BD-4D1A-B94F-B15303C2E70D}">
  <dimension ref="A1:BV101"/>
  <sheetViews>
    <sheetView tabSelected="1" zoomScaleNormal="70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A9" sqref="A9"/>
    </sheetView>
  </sheetViews>
  <sheetFormatPr baseColWidth="10" defaultColWidth="8.83203125" defaultRowHeight="15" x14ac:dyDescent="0.2"/>
  <cols>
    <col min="1" max="1" width="19" style="22" customWidth="1"/>
    <col min="2" max="2" width="15.33203125" style="22" customWidth="1"/>
    <col min="3" max="5" width="17" customWidth="1"/>
    <col min="6" max="6" width="28.5" customWidth="1"/>
    <col min="7" max="7" width="27.6640625" customWidth="1"/>
    <col min="8" max="8" width="33.6640625" customWidth="1"/>
    <col min="9" max="9" width="33.83203125" customWidth="1"/>
    <col min="10" max="10" width="17" customWidth="1"/>
    <col min="11" max="11" width="13" customWidth="1"/>
    <col min="12" max="12" width="13.33203125" customWidth="1"/>
    <col min="13" max="13" width="13" customWidth="1"/>
    <col min="14" max="14" width="20" customWidth="1"/>
    <col min="15" max="15" width="13" customWidth="1"/>
    <col min="16" max="16" width="17" customWidth="1"/>
    <col min="17" max="17" width="13.83203125" customWidth="1"/>
    <col min="18" max="18" width="15" customWidth="1"/>
    <col min="19" max="19" width="14.83203125" customWidth="1"/>
    <col min="20" max="20" width="15.1640625" customWidth="1"/>
    <col min="21" max="21" width="14.83203125" customWidth="1"/>
    <col min="22" max="22" width="18.1640625" customWidth="1"/>
    <col min="23" max="23" width="14.83203125" customWidth="1"/>
    <col min="24" max="24" width="17" customWidth="1"/>
    <col min="25" max="26" width="14.83203125" customWidth="1"/>
    <col min="27" max="27" width="15.6640625" customWidth="1"/>
    <col min="28" max="29" width="17.6640625" customWidth="1"/>
    <col min="30" max="33" width="16.6640625" customWidth="1"/>
    <col min="34" max="34" width="20.33203125" customWidth="1"/>
    <col min="35" max="37" width="16.6640625" customWidth="1"/>
    <col min="38" max="38" width="15.6640625" style="170" customWidth="1"/>
    <col min="39" max="39" width="15.6640625" customWidth="1"/>
    <col min="40" max="40" width="17" customWidth="1"/>
    <col min="41" max="41" width="12.83203125" customWidth="1"/>
    <col min="42" max="42" width="11.33203125" customWidth="1"/>
    <col min="43" max="43" width="13.1640625" customWidth="1"/>
    <col min="44" max="44" width="11.33203125" customWidth="1"/>
    <col min="45" max="45" width="14.83203125" customWidth="1"/>
    <col min="46" max="46" width="10.6640625" customWidth="1"/>
    <col min="47" max="47" width="23.83203125" customWidth="1"/>
    <col min="48" max="48" width="22.33203125" customWidth="1"/>
    <col min="49" max="49" width="13.83203125" customWidth="1"/>
    <col min="50" max="53" width="11" customWidth="1"/>
    <col min="54" max="54" width="11.1640625" customWidth="1"/>
    <col min="55" max="57" width="11" customWidth="1"/>
    <col min="58" max="58" width="12.33203125" customWidth="1"/>
    <col min="59" max="59" width="12.5" customWidth="1"/>
    <col min="60" max="60" width="11.33203125" customWidth="1"/>
    <col min="61" max="61" width="11" customWidth="1"/>
    <col min="62" max="62" width="11.6640625" customWidth="1"/>
    <col min="63" max="63" width="13.83203125" customWidth="1"/>
    <col min="64" max="64" width="11" customWidth="1"/>
    <col min="65" max="65" width="13.6640625" customWidth="1"/>
    <col min="66" max="66" width="11" customWidth="1"/>
    <col min="67" max="68" width="20.83203125" bestFit="1" customWidth="1"/>
    <col min="69" max="69" width="23.83203125" customWidth="1"/>
    <col min="70" max="70" width="22.33203125" customWidth="1"/>
    <col min="71" max="71" width="22.1640625" customWidth="1"/>
    <col min="72" max="72" width="26.33203125" customWidth="1"/>
    <col min="73" max="74" width="24" bestFit="1" customWidth="1"/>
    <col min="75" max="75" width="18.5" customWidth="1"/>
  </cols>
  <sheetData>
    <row r="1" spans="1:74" ht="17.75" customHeight="1" x14ac:dyDescent="0.2">
      <c r="B1"/>
      <c r="J1" s="159" t="s">
        <v>282</v>
      </c>
      <c r="K1" s="160"/>
      <c r="L1" s="160"/>
      <c r="M1" s="160"/>
      <c r="N1" s="160"/>
      <c r="O1" s="160"/>
      <c r="P1" s="160"/>
      <c r="Q1" s="160"/>
      <c r="R1" s="160"/>
      <c r="S1" s="160"/>
      <c r="T1" s="160"/>
      <c r="U1" s="160"/>
      <c r="V1" s="160"/>
      <c r="W1" s="160"/>
      <c r="X1" s="160"/>
      <c r="Y1" s="160"/>
      <c r="Z1" s="160"/>
      <c r="AA1" s="160"/>
      <c r="AB1" s="160"/>
      <c r="AC1" s="160"/>
      <c r="AD1" s="160"/>
      <c r="AE1" s="160"/>
      <c r="AF1" s="160"/>
      <c r="AG1" s="160"/>
      <c r="AH1" s="160"/>
      <c r="AI1" s="160"/>
      <c r="AJ1" s="160"/>
      <c r="AK1" s="160"/>
      <c r="AL1" s="160"/>
      <c r="AM1" s="160"/>
      <c r="AN1" s="161"/>
      <c r="AO1" s="23"/>
      <c r="AP1" s="24"/>
      <c r="AQ1" s="25"/>
      <c r="AR1" s="25"/>
      <c r="AS1" s="25" t="s">
        <v>7</v>
      </c>
      <c r="AT1" s="25"/>
      <c r="AU1" s="25"/>
      <c r="AV1" s="25"/>
      <c r="AW1" s="26"/>
      <c r="AX1" s="27"/>
      <c r="AY1" s="27"/>
      <c r="AZ1" s="27"/>
      <c r="BA1" s="27"/>
      <c r="BB1" s="27"/>
      <c r="BC1" s="27"/>
      <c r="BD1" s="27"/>
      <c r="BE1" s="27"/>
      <c r="BF1" s="27"/>
      <c r="BG1" s="27" t="s">
        <v>8</v>
      </c>
      <c r="BH1" s="27"/>
      <c r="BI1" s="27"/>
      <c r="BJ1" s="27"/>
      <c r="BK1" s="27"/>
      <c r="BL1" s="27"/>
      <c r="BM1" s="27"/>
      <c r="BN1" s="27"/>
      <c r="BO1" s="27"/>
      <c r="BP1" s="27"/>
      <c r="BQ1" s="28"/>
      <c r="BR1" s="29"/>
      <c r="BS1" s="29" t="s">
        <v>12</v>
      </c>
      <c r="BT1" s="29"/>
      <c r="BU1" s="29"/>
      <c r="BV1" s="30"/>
    </row>
    <row r="2" spans="1:74" ht="42" customHeight="1" x14ac:dyDescent="0.2">
      <c r="J2" s="31" t="s">
        <v>283</v>
      </c>
      <c r="K2" s="32"/>
      <c r="L2" s="31" t="s">
        <v>285</v>
      </c>
      <c r="M2" s="32"/>
      <c r="N2" s="31" t="s">
        <v>287</v>
      </c>
      <c r="O2" s="32"/>
      <c r="P2" s="31" t="s">
        <v>288</v>
      </c>
      <c r="Q2" s="32"/>
      <c r="R2" s="31" t="s">
        <v>290</v>
      </c>
      <c r="S2" s="32"/>
      <c r="T2" s="31" t="s">
        <v>291</v>
      </c>
      <c r="U2" s="32"/>
      <c r="V2" s="33" t="s">
        <v>292</v>
      </c>
      <c r="W2" s="32"/>
      <c r="X2" s="33" t="s">
        <v>293</v>
      </c>
      <c r="Y2" s="32"/>
      <c r="Z2" s="31" t="s">
        <v>295</v>
      </c>
      <c r="AA2" s="32"/>
      <c r="AB2" s="34" t="s">
        <v>296</v>
      </c>
      <c r="AC2" s="35"/>
      <c r="AD2" s="31" t="s">
        <v>297</v>
      </c>
      <c r="AE2" s="32"/>
      <c r="AF2" s="31" t="s">
        <v>298</v>
      </c>
      <c r="AG2" s="32"/>
      <c r="AH2" s="31" t="s">
        <v>299</v>
      </c>
      <c r="AI2" s="32"/>
      <c r="AJ2" s="31" t="s">
        <v>303</v>
      </c>
      <c r="AK2" s="32"/>
      <c r="AL2" s="167" t="s">
        <v>365</v>
      </c>
      <c r="AM2" s="32"/>
      <c r="AN2" s="36" t="s">
        <v>281</v>
      </c>
      <c r="AO2" s="37" t="s">
        <v>1</v>
      </c>
      <c r="AP2" s="38"/>
      <c r="AQ2" s="37" t="s">
        <v>2</v>
      </c>
      <c r="AR2" s="39"/>
      <c r="AS2" s="37" t="s">
        <v>365</v>
      </c>
      <c r="AT2" s="39"/>
      <c r="AU2" s="40" t="s">
        <v>5</v>
      </c>
      <c r="AV2" s="40" t="s">
        <v>6</v>
      </c>
      <c r="AW2" s="41" t="s">
        <v>10</v>
      </c>
      <c r="AX2" s="42"/>
      <c r="AY2" s="41" t="s">
        <v>62</v>
      </c>
      <c r="AZ2" s="42"/>
      <c r="BA2" s="41" t="s">
        <v>63</v>
      </c>
      <c r="BB2" s="42"/>
      <c r="BC2" s="41" t="s">
        <v>64</v>
      </c>
      <c r="BD2" s="42"/>
      <c r="BE2" s="41" t="s">
        <v>9</v>
      </c>
      <c r="BF2" s="42"/>
      <c r="BG2" s="41" t="s">
        <v>286</v>
      </c>
      <c r="BH2" s="42"/>
      <c r="BI2" s="41" t="s">
        <v>65</v>
      </c>
      <c r="BJ2" s="42"/>
      <c r="BK2" s="41" t="s">
        <v>49</v>
      </c>
      <c r="BL2" s="42"/>
      <c r="BM2" s="41" t="s">
        <v>366</v>
      </c>
      <c r="BN2" s="42"/>
      <c r="BO2" s="26" t="s">
        <v>5</v>
      </c>
      <c r="BP2" s="26" t="s">
        <v>6</v>
      </c>
      <c r="BQ2" s="43" t="s">
        <v>50</v>
      </c>
      <c r="BR2" s="43" t="s">
        <v>51</v>
      </c>
      <c r="BS2" s="43" t="s">
        <v>52</v>
      </c>
      <c r="BT2" s="43" t="s">
        <v>367</v>
      </c>
      <c r="BU2" s="43" t="s">
        <v>5</v>
      </c>
      <c r="BV2" s="44" t="s">
        <v>6</v>
      </c>
    </row>
    <row r="3" spans="1:74" ht="16" x14ac:dyDescent="0.2">
      <c r="A3" s="45" t="s">
        <v>13</v>
      </c>
      <c r="B3" s="46" t="s">
        <v>151</v>
      </c>
      <c r="C3" s="47" t="s">
        <v>14</v>
      </c>
      <c r="D3" s="47" t="s">
        <v>248</v>
      </c>
      <c r="E3" s="47" t="s">
        <v>247</v>
      </c>
      <c r="F3" s="47" t="s">
        <v>246</v>
      </c>
      <c r="G3" s="47" t="s">
        <v>245</v>
      </c>
      <c r="H3" s="47" t="s">
        <v>244</v>
      </c>
      <c r="I3" s="47" t="s">
        <v>243</v>
      </c>
      <c r="J3" s="48" t="s">
        <v>256</v>
      </c>
      <c r="K3" s="48" t="s">
        <v>255</v>
      </c>
      <c r="L3" s="48" t="s">
        <v>254</v>
      </c>
      <c r="M3" s="48" t="s">
        <v>253</v>
      </c>
      <c r="N3" s="48" t="s">
        <v>252</v>
      </c>
      <c r="O3" s="48" t="s">
        <v>251</v>
      </c>
      <c r="P3" s="48" t="s">
        <v>259</v>
      </c>
      <c r="Q3" s="48" t="s">
        <v>258</v>
      </c>
      <c r="R3" s="48" t="s">
        <v>257</v>
      </c>
      <c r="S3" s="48" t="s">
        <v>267</v>
      </c>
      <c r="T3" s="48" t="s">
        <v>266</v>
      </c>
      <c r="U3" s="48" t="s">
        <v>265</v>
      </c>
      <c r="V3" s="48" t="s">
        <v>264</v>
      </c>
      <c r="W3" s="48" t="s">
        <v>263</v>
      </c>
      <c r="X3" s="48" t="s">
        <v>262</v>
      </c>
      <c r="Y3" s="48" t="s">
        <v>261</v>
      </c>
      <c r="Z3" s="48" t="s">
        <v>260</v>
      </c>
      <c r="AA3" s="48" t="s">
        <v>268</v>
      </c>
      <c r="AB3" s="48" t="s">
        <v>279</v>
      </c>
      <c r="AC3" s="48" t="s">
        <v>278</v>
      </c>
      <c r="AD3" s="48" t="s">
        <v>277</v>
      </c>
      <c r="AE3" s="48" t="s">
        <v>276</v>
      </c>
      <c r="AF3" s="48" t="s">
        <v>275</v>
      </c>
      <c r="AG3" s="48" t="s">
        <v>274</v>
      </c>
      <c r="AH3" s="48" t="s">
        <v>273</v>
      </c>
      <c r="AI3" s="48" t="s">
        <v>272</v>
      </c>
      <c r="AJ3" s="48" t="s">
        <v>271</v>
      </c>
      <c r="AK3" s="48" t="s">
        <v>270</v>
      </c>
      <c r="AL3" s="168" t="s">
        <v>269</v>
      </c>
      <c r="AM3" s="48" t="s">
        <v>280</v>
      </c>
      <c r="AN3" s="48" t="s">
        <v>250</v>
      </c>
      <c r="AO3" s="49" t="s">
        <v>15</v>
      </c>
      <c r="AP3" s="50" t="s">
        <v>16</v>
      </c>
      <c r="AQ3" s="49" t="s">
        <v>17</v>
      </c>
      <c r="AR3" s="49" t="s">
        <v>18</v>
      </c>
      <c r="AS3" s="49" t="s">
        <v>19</v>
      </c>
      <c r="AT3" s="49" t="s">
        <v>20</v>
      </c>
      <c r="AU3" s="49" t="s">
        <v>21</v>
      </c>
      <c r="AV3" s="49" t="s">
        <v>22</v>
      </c>
      <c r="AW3" s="51" t="s">
        <v>23</v>
      </c>
      <c r="AX3" s="51" t="s">
        <v>24</v>
      </c>
      <c r="AY3" s="51" t="s">
        <v>25</v>
      </c>
      <c r="AZ3" s="51" t="s">
        <v>26</v>
      </c>
      <c r="BA3" s="51" t="s">
        <v>27</v>
      </c>
      <c r="BB3" s="51" t="s">
        <v>28</v>
      </c>
      <c r="BC3" s="51" t="s">
        <v>29</v>
      </c>
      <c r="BD3" s="51" t="s">
        <v>30</v>
      </c>
      <c r="BE3" s="51" t="s">
        <v>31</v>
      </c>
      <c r="BF3" s="51" t="s">
        <v>32</v>
      </c>
      <c r="BG3" s="51" t="s">
        <v>33</v>
      </c>
      <c r="BH3" s="51" t="s">
        <v>34</v>
      </c>
      <c r="BI3" s="51" t="s">
        <v>35</v>
      </c>
      <c r="BJ3" s="51" t="s">
        <v>36</v>
      </c>
      <c r="BK3" s="51" t="s">
        <v>37</v>
      </c>
      <c r="BL3" s="51" t="s">
        <v>38</v>
      </c>
      <c r="BM3" s="51" t="s">
        <v>39</v>
      </c>
      <c r="BN3" s="51" t="s">
        <v>40</v>
      </c>
      <c r="BO3" s="52" t="s">
        <v>41</v>
      </c>
      <c r="BP3" s="52" t="s">
        <v>42</v>
      </c>
      <c r="BQ3" s="53" t="s">
        <v>43</v>
      </c>
      <c r="BR3" s="53" t="s">
        <v>44</v>
      </c>
      <c r="BS3" s="53" t="s">
        <v>45</v>
      </c>
      <c r="BT3" s="53" t="s">
        <v>46</v>
      </c>
      <c r="BU3" s="53" t="s">
        <v>47</v>
      </c>
      <c r="BV3" s="53" t="s">
        <v>48</v>
      </c>
    </row>
    <row r="4" spans="1:74" ht="16" x14ac:dyDescent="0.2">
      <c r="A4" s="54" t="s">
        <v>0</v>
      </c>
      <c r="B4" s="55" t="s">
        <v>152</v>
      </c>
      <c r="C4" s="56" t="s">
        <v>11</v>
      </c>
      <c r="D4" s="56" t="s">
        <v>249</v>
      </c>
      <c r="E4" s="56" t="s">
        <v>55</v>
      </c>
      <c r="F4" s="56" t="s">
        <v>153</v>
      </c>
      <c r="G4" s="56" t="s">
        <v>154</v>
      </c>
      <c r="H4" s="56" t="s">
        <v>73</v>
      </c>
      <c r="I4" s="56" t="s">
        <v>74</v>
      </c>
      <c r="J4" s="57" t="s">
        <v>3</v>
      </c>
      <c r="K4" s="58" t="s">
        <v>4</v>
      </c>
      <c r="L4" s="57" t="s">
        <v>3</v>
      </c>
      <c r="M4" s="58" t="s">
        <v>4</v>
      </c>
      <c r="N4" s="57" t="s">
        <v>3</v>
      </c>
      <c r="O4" s="58" t="s">
        <v>4</v>
      </c>
      <c r="P4" s="57" t="s">
        <v>3</v>
      </c>
      <c r="Q4" s="58" t="s">
        <v>4</v>
      </c>
      <c r="R4" s="57" t="s">
        <v>3</v>
      </c>
      <c r="S4" s="58" t="s">
        <v>4</v>
      </c>
      <c r="T4" s="57" t="s">
        <v>3</v>
      </c>
      <c r="U4" s="58" t="s">
        <v>4</v>
      </c>
      <c r="V4" s="57" t="s">
        <v>3</v>
      </c>
      <c r="W4" s="58" t="s">
        <v>4</v>
      </c>
      <c r="X4" s="57" t="s">
        <v>3</v>
      </c>
      <c r="Y4" s="58" t="s">
        <v>4</v>
      </c>
      <c r="Z4" s="57" t="s">
        <v>3</v>
      </c>
      <c r="AA4" s="58" t="s">
        <v>4</v>
      </c>
      <c r="AB4" s="57" t="s">
        <v>3</v>
      </c>
      <c r="AC4" s="58" t="s">
        <v>4</v>
      </c>
      <c r="AD4" s="57" t="s">
        <v>3</v>
      </c>
      <c r="AE4" s="58" t="s">
        <v>4</v>
      </c>
      <c r="AF4" s="57" t="s">
        <v>3</v>
      </c>
      <c r="AG4" s="58" t="s">
        <v>4</v>
      </c>
      <c r="AH4" s="57" t="s">
        <v>3</v>
      </c>
      <c r="AI4" s="58" t="s">
        <v>4</v>
      </c>
      <c r="AJ4" s="57" t="s">
        <v>3</v>
      </c>
      <c r="AK4" s="58" t="s">
        <v>4</v>
      </c>
      <c r="AL4" s="169" t="s">
        <v>3</v>
      </c>
      <c r="AM4" s="58" t="s">
        <v>4</v>
      </c>
      <c r="AN4" s="58"/>
      <c r="AO4" s="59" t="s">
        <v>3</v>
      </c>
      <c r="AP4" s="60" t="s">
        <v>4</v>
      </c>
      <c r="AQ4" s="59" t="s">
        <v>3</v>
      </c>
      <c r="AR4" s="59" t="s">
        <v>4</v>
      </c>
      <c r="AS4" s="59" t="s">
        <v>3</v>
      </c>
      <c r="AT4" s="59" t="s">
        <v>4</v>
      </c>
      <c r="AU4" s="59"/>
      <c r="AV4" s="59"/>
      <c r="AW4" s="61" t="s">
        <v>3</v>
      </c>
      <c r="AX4" s="61" t="s">
        <v>4</v>
      </c>
      <c r="AY4" s="61" t="s">
        <v>3</v>
      </c>
      <c r="AZ4" s="61" t="s">
        <v>4</v>
      </c>
      <c r="BA4" s="61" t="s">
        <v>3</v>
      </c>
      <c r="BB4" s="61" t="s">
        <v>4</v>
      </c>
      <c r="BC4" s="61" t="s">
        <v>3</v>
      </c>
      <c r="BD4" s="61" t="s">
        <v>4</v>
      </c>
      <c r="BE4" s="61" t="s">
        <v>3</v>
      </c>
      <c r="BF4" s="61" t="s">
        <v>4</v>
      </c>
      <c r="BG4" s="61" t="s">
        <v>3</v>
      </c>
      <c r="BH4" s="61" t="s">
        <v>4</v>
      </c>
      <c r="BI4" s="61" t="s">
        <v>3</v>
      </c>
      <c r="BJ4" s="61" t="s">
        <v>4</v>
      </c>
      <c r="BK4" s="61" t="s">
        <v>3</v>
      </c>
      <c r="BL4" s="61" t="s">
        <v>4</v>
      </c>
      <c r="BM4" s="61" t="s">
        <v>3</v>
      </c>
      <c r="BN4" s="61" t="s">
        <v>4</v>
      </c>
      <c r="BO4" s="62"/>
      <c r="BP4" s="62"/>
      <c r="BQ4" s="63" t="s">
        <v>3</v>
      </c>
      <c r="BR4" s="63" t="s">
        <v>3</v>
      </c>
      <c r="BS4" s="63" t="s">
        <v>3</v>
      </c>
      <c r="BT4" s="63" t="s">
        <v>3</v>
      </c>
      <c r="BU4" s="63"/>
      <c r="BV4" s="63"/>
    </row>
    <row r="5" spans="1:74" s="67" customFormat="1" x14ac:dyDescent="0.2">
      <c r="A5" s="122"/>
      <c r="B5" s="78"/>
      <c r="C5" s="79"/>
      <c r="D5" s="79"/>
      <c r="E5" s="79"/>
      <c r="F5" s="80"/>
      <c r="G5" s="80"/>
      <c r="H5" s="80"/>
      <c r="I5" s="80"/>
      <c r="J5" s="79"/>
      <c r="K5" s="64">
        <f t="shared" ref="K5:K7" si="0">J5/8</f>
        <v>0</v>
      </c>
      <c r="L5" s="79"/>
      <c r="M5" s="64">
        <f t="shared" ref="M5:M7" si="1">L5/8</f>
        <v>0</v>
      </c>
      <c r="N5" s="79"/>
      <c r="O5" s="64">
        <f t="shared" ref="O5:O7" si="2">N5/8</f>
        <v>0</v>
      </c>
      <c r="P5" s="79"/>
      <c r="Q5" s="64">
        <f t="shared" ref="Q5:Q7" si="3">P5/8</f>
        <v>0</v>
      </c>
      <c r="R5" s="79"/>
      <c r="S5" s="64">
        <f t="shared" ref="S5:S7" si="4">R5/8</f>
        <v>0</v>
      </c>
      <c r="T5" s="79"/>
      <c r="U5" s="64">
        <f t="shared" ref="U5:U7" si="5">T5/8</f>
        <v>0</v>
      </c>
      <c r="V5" s="79"/>
      <c r="W5" s="64">
        <f t="shared" ref="W5:W7" si="6">V5/8</f>
        <v>0</v>
      </c>
      <c r="X5" s="79"/>
      <c r="Y5" s="64">
        <f t="shared" ref="Y5:Y7" si="7">X5/8</f>
        <v>0</v>
      </c>
      <c r="Z5" s="79"/>
      <c r="AA5" s="64">
        <f t="shared" ref="AA5:AA7" si="8">Z5/8</f>
        <v>0</v>
      </c>
      <c r="AB5" s="79"/>
      <c r="AC5" s="64">
        <f t="shared" ref="AC5:AC7" si="9">AB5/8</f>
        <v>0</v>
      </c>
      <c r="AD5" s="79"/>
      <c r="AE5" s="64">
        <f t="shared" ref="AE5:AE7" si="10">AD5/8</f>
        <v>0</v>
      </c>
      <c r="AF5" s="79"/>
      <c r="AG5" s="64">
        <f t="shared" ref="AG5:AG7" si="11">AF5/8</f>
        <v>0</v>
      </c>
      <c r="AH5" s="79"/>
      <c r="AI5" s="64">
        <f t="shared" ref="AI5:AI7" si="12">AH5/8</f>
        <v>0</v>
      </c>
      <c r="AJ5" s="79"/>
      <c r="AK5" s="64">
        <f t="shared" ref="AK5:AK7" si="13">AJ5/8</f>
        <v>0</v>
      </c>
      <c r="AL5" s="171"/>
      <c r="AM5" s="64">
        <f>AL5/9</f>
        <v>0</v>
      </c>
      <c r="AN5" s="79"/>
      <c r="AO5" s="79"/>
      <c r="AP5" s="65">
        <f t="shared" ref="AP5:AP7" si="14">AO5/14</f>
        <v>0</v>
      </c>
      <c r="AQ5" s="79"/>
      <c r="AR5" s="65">
        <f t="shared" ref="AR5:AR7" si="15">AQ5/52</f>
        <v>0</v>
      </c>
      <c r="AS5" s="79"/>
      <c r="AT5" s="65">
        <f>AS5/9</f>
        <v>0</v>
      </c>
      <c r="AU5" s="80"/>
      <c r="AV5" s="80"/>
      <c r="AW5" s="79"/>
      <c r="AX5" s="66">
        <f t="shared" ref="AX5:AX7" si="16">AW5/26</f>
        <v>0</v>
      </c>
      <c r="AY5" s="79"/>
      <c r="AZ5" s="66">
        <f t="shared" ref="AZ5:AZ7" si="17">AY5/16</f>
        <v>0</v>
      </c>
      <c r="BA5" s="79"/>
      <c r="BB5" s="66">
        <f t="shared" ref="BB5:BB7" si="18">BA5/10</f>
        <v>0</v>
      </c>
      <c r="BC5" s="79"/>
      <c r="BD5" s="66">
        <f t="shared" ref="BD5:BD7" si="19">BC5/10</f>
        <v>0</v>
      </c>
      <c r="BE5" s="79"/>
      <c r="BF5" s="66">
        <f t="shared" ref="BF5:BF7" si="20">BE5/42</f>
        <v>0</v>
      </c>
      <c r="BG5" s="79"/>
      <c r="BH5" s="66">
        <f t="shared" ref="BH5:BH7" si="21">BG5/10</f>
        <v>0</v>
      </c>
      <c r="BI5" s="79"/>
      <c r="BJ5" s="66">
        <f t="shared" ref="BJ5:BJ7" si="22">BI5/10</f>
        <v>0</v>
      </c>
      <c r="BK5" s="79"/>
      <c r="BL5" s="66">
        <f t="shared" ref="BL5:BL7" si="23">BK5/10</f>
        <v>0</v>
      </c>
      <c r="BM5" s="79"/>
      <c r="BN5" s="66">
        <f>BM5/18</f>
        <v>0</v>
      </c>
      <c r="BO5" s="80"/>
      <c r="BP5" s="80"/>
      <c r="BQ5" s="79"/>
      <c r="BR5" s="79"/>
      <c r="BS5" s="79"/>
      <c r="BT5" s="79"/>
      <c r="BU5" s="80"/>
      <c r="BV5" s="80"/>
    </row>
    <row r="6" spans="1:74" x14ac:dyDescent="0.2">
      <c r="A6" s="127"/>
      <c r="B6" s="77"/>
      <c r="C6" s="73"/>
      <c r="D6" s="73"/>
      <c r="E6" s="73"/>
      <c r="F6" s="74"/>
      <c r="G6" s="74"/>
      <c r="H6" s="74"/>
      <c r="I6" s="74"/>
      <c r="J6" s="73"/>
      <c r="K6" s="64">
        <f t="shared" si="0"/>
        <v>0</v>
      </c>
      <c r="L6" s="128"/>
      <c r="M6" s="64">
        <f t="shared" si="1"/>
        <v>0</v>
      </c>
      <c r="N6" s="128"/>
      <c r="O6" s="64">
        <f t="shared" si="2"/>
        <v>0</v>
      </c>
      <c r="P6" s="128"/>
      <c r="Q6" s="64">
        <f t="shared" si="3"/>
        <v>0</v>
      </c>
      <c r="R6" s="128"/>
      <c r="S6" s="64">
        <f t="shared" si="4"/>
        <v>0</v>
      </c>
      <c r="T6" s="128"/>
      <c r="U6" s="64">
        <f t="shared" si="5"/>
        <v>0</v>
      </c>
      <c r="V6" s="128"/>
      <c r="W6" s="64">
        <f t="shared" si="6"/>
        <v>0</v>
      </c>
      <c r="X6" s="128"/>
      <c r="Y6" s="64">
        <f t="shared" si="7"/>
        <v>0</v>
      </c>
      <c r="Z6" s="128"/>
      <c r="AA6" s="64">
        <f t="shared" si="8"/>
        <v>0</v>
      </c>
      <c r="AB6" s="128"/>
      <c r="AC6" s="64">
        <f t="shared" si="9"/>
        <v>0</v>
      </c>
      <c r="AD6" s="128"/>
      <c r="AE6" s="64">
        <f t="shared" si="10"/>
        <v>0</v>
      </c>
      <c r="AF6" s="128"/>
      <c r="AG6" s="64">
        <f t="shared" si="11"/>
        <v>0</v>
      </c>
      <c r="AH6" s="128"/>
      <c r="AI6" s="64">
        <f t="shared" si="12"/>
        <v>0</v>
      </c>
      <c r="AJ6" s="128"/>
      <c r="AK6" s="64">
        <f t="shared" si="13"/>
        <v>0</v>
      </c>
      <c r="AL6" s="172"/>
      <c r="AM6" s="64">
        <f t="shared" ref="AM6:AM69" si="24">AL6/9</f>
        <v>0</v>
      </c>
      <c r="AN6" s="128"/>
      <c r="AO6" s="73"/>
      <c r="AP6" s="65">
        <f t="shared" si="14"/>
        <v>0</v>
      </c>
      <c r="AQ6" s="73"/>
      <c r="AR6" s="65">
        <f t="shared" si="15"/>
        <v>0</v>
      </c>
      <c r="AS6" s="73"/>
      <c r="AT6" s="65">
        <f t="shared" ref="AT6:AT69" si="25">AS6/9</f>
        <v>0</v>
      </c>
      <c r="AU6" s="74"/>
      <c r="AV6" s="74"/>
      <c r="AW6" s="73"/>
      <c r="AX6" s="66">
        <f t="shared" si="16"/>
        <v>0</v>
      </c>
      <c r="AY6" s="73"/>
      <c r="AZ6" s="66">
        <f t="shared" si="17"/>
        <v>0</v>
      </c>
      <c r="BA6" s="73"/>
      <c r="BB6" s="66">
        <f t="shared" si="18"/>
        <v>0</v>
      </c>
      <c r="BC6" s="73"/>
      <c r="BD6" s="66">
        <f t="shared" si="19"/>
        <v>0</v>
      </c>
      <c r="BE6" s="73"/>
      <c r="BF6" s="66">
        <f t="shared" si="20"/>
        <v>0</v>
      </c>
      <c r="BG6" s="73"/>
      <c r="BH6" s="66">
        <f t="shared" si="21"/>
        <v>0</v>
      </c>
      <c r="BI6" s="73"/>
      <c r="BJ6" s="66">
        <f t="shared" si="22"/>
        <v>0</v>
      </c>
      <c r="BK6" s="73"/>
      <c r="BL6" s="66">
        <f t="shared" si="23"/>
        <v>0</v>
      </c>
      <c r="BM6" s="73"/>
      <c r="BN6" s="66">
        <f t="shared" ref="BN6:BN69" si="26">BM6/18</f>
        <v>0</v>
      </c>
      <c r="BO6" s="74"/>
      <c r="BP6" s="74"/>
      <c r="BQ6" s="73"/>
      <c r="BR6" s="73"/>
      <c r="BS6" s="73"/>
      <c r="BT6" s="73"/>
      <c r="BU6" s="74"/>
      <c r="BV6" s="74"/>
    </row>
    <row r="7" spans="1:74" x14ac:dyDescent="0.2">
      <c r="A7" s="123"/>
      <c r="B7" s="77"/>
      <c r="C7" s="73"/>
      <c r="D7" s="73"/>
      <c r="E7" s="73"/>
      <c r="F7" s="74"/>
      <c r="G7" s="74"/>
      <c r="H7" s="74"/>
      <c r="I7" s="74"/>
      <c r="J7" s="73"/>
      <c r="K7" s="64">
        <f t="shared" si="0"/>
        <v>0</v>
      </c>
      <c r="L7" s="73"/>
      <c r="M7" s="64">
        <f t="shared" si="1"/>
        <v>0</v>
      </c>
      <c r="N7" s="73"/>
      <c r="O7" s="64">
        <f t="shared" si="2"/>
        <v>0</v>
      </c>
      <c r="P7" s="73"/>
      <c r="Q7" s="64">
        <f t="shared" si="3"/>
        <v>0</v>
      </c>
      <c r="R7" s="73"/>
      <c r="S7" s="64">
        <f t="shared" si="4"/>
        <v>0</v>
      </c>
      <c r="T7" s="73"/>
      <c r="U7" s="64">
        <f t="shared" si="5"/>
        <v>0</v>
      </c>
      <c r="V7" s="73"/>
      <c r="W7" s="64">
        <f t="shared" si="6"/>
        <v>0</v>
      </c>
      <c r="X7" s="73"/>
      <c r="Y7" s="64">
        <f t="shared" si="7"/>
        <v>0</v>
      </c>
      <c r="Z7" s="73"/>
      <c r="AA7" s="64">
        <f t="shared" si="8"/>
        <v>0</v>
      </c>
      <c r="AB7" s="73"/>
      <c r="AC7" s="64">
        <f t="shared" si="9"/>
        <v>0</v>
      </c>
      <c r="AD7" s="73"/>
      <c r="AE7" s="64">
        <f t="shared" si="10"/>
        <v>0</v>
      </c>
      <c r="AF7" s="73"/>
      <c r="AG7" s="64">
        <f t="shared" si="11"/>
        <v>0</v>
      </c>
      <c r="AH7" s="73"/>
      <c r="AI7" s="64">
        <f t="shared" si="12"/>
        <v>0</v>
      </c>
      <c r="AJ7" s="73"/>
      <c r="AK7" s="64">
        <f t="shared" si="13"/>
        <v>0</v>
      </c>
      <c r="AL7" s="173"/>
      <c r="AM7" s="64">
        <f t="shared" si="24"/>
        <v>0</v>
      </c>
      <c r="AN7" s="73"/>
      <c r="AO7" s="73"/>
      <c r="AP7" s="65">
        <f t="shared" si="14"/>
        <v>0</v>
      </c>
      <c r="AQ7" s="73"/>
      <c r="AR7" s="65">
        <f t="shared" si="15"/>
        <v>0</v>
      </c>
      <c r="AS7" s="73"/>
      <c r="AT7" s="65">
        <f t="shared" si="25"/>
        <v>0</v>
      </c>
      <c r="AU7" s="74"/>
      <c r="AV7" s="74"/>
      <c r="AW7" s="73"/>
      <c r="AX7" s="66">
        <f t="shared" si="16"/>
        <v>0</v>
      </c>
      <c r="AY7" s="73"/>
      <c r="AZ7" s="66">
        <f t="shared" si="17"/>
        <v>0</v>
      </c>
      <c r="BA7" s="73"/>
      <c r="BB7" s="66">
        <f t="shared" si="18"/>
        <v>0</v>
      </c>
      <c r="BC7" s="73"/>
      <c r="BD7" s="66">
        <f t="shared" si="19"/>
        <v>0</v>
      </c>
      <c r="BE7" s="73"/>
      <c r="BF7" s="66">
        <f t="shared" si="20"/>
        <v>0</v>
      </c>
      <c r="BG7" s="73"/>
      <c r="BH7" s="66">
        <f t="shared" si="21"/>
        <v>0</v>
      </c>
      <c r="BI7" s="73"/>
      <c r="BJ7" s="66">
        <f t="shared" si="22"/>
        <v>0</v>
      </c>
      <c r="BK7" s="73"/>
      <c r="BL7" s="66">
        <f t="shared" si="23"/>
        <v>0</v>
      </c>
      <c r="BM7" s="73"/>
      <c r="BN7" s="66">
        <f t="shared" si="26"/>
        <v>0</v>
      </c>
      <c r="BO7" s="74"/>
      <c r="BP7" s="74"/>
      <c r="BQ7" s="73"/>
      <c r="BR7" s="73"/>
      <c r="BS7" s="73"/>
      <c r="BT7" s="73"/>
      <c r="BU7" s="74"/>
      <c r="BV7" s="74"/>
    </row>
    <row r="8" spans="1:74" x14ac:dyDescent="0.2">
      <c r="A8" s="122"/>
      <c r="B8" s="76"/>
      <c r="C8" s="71"/>
      <c r="D8" s="71"/>
      <c r="E8" s="71"/>
      <c r="F8" s="72"/>
      <c r="G8" s="72"/>
      <c r="H8" s="72"/>
      <c r="I8" s="72"/>
      <c r="J8" s="71"/>
      <c r="K8" s="64">
        <f t="shared" ref="K8:K71" si="27">J8/8</f>
        <v>0</v>
      </c>
      <c r="L8" s="71"/>
      <c r="M8" s="64">
        <f t="shared" ref="M8:M70" si="28">L8/8</f>
        <v>0</v>
      </c>
      <c r="N8" s="71"/>
      <c r="O8" s="64">
        <f t="shared" ref="O8:O70" si="29">N8/8</f>
        <v>0</v>
      </c>
      <c r="P8" s="71"/>
      <c r="Q8" s="64">
        <f t="shared" ref="Q8:Q70" si="30">P8/8</f>
        <v>0</v>
      </c>
      <c r="R8" s="71"/>
      <c r="S8" s="64">
        <f t="shared" ref="S8:S70" si="31">R8/8</f>
        <v>0</v>
      </c>
      <c r="T8" s="71"/>
      <c r="U8" s="64">
        <f t="shared" ref="U8:U70" si="32">T8/8</f>
        <v>0</v>
      </c>
      <c r="V8" s="71"/>
      <c r="W8" s="64">
        <f t="shared" ref="W8:W70" si="33">V8/8</f>
        <v>0</v>
      </c>
      <c r="X8" s="71"/>
      <c r="Y8" s="64">
        <f t="shared" ref="Y8:Y70" si="34">X8/8</f>
        <v>0</v>
      </c>
      <c r="Z8" s="71"/>
      <c r="AA8" s="64">
        <f t="shared" ref="AA8:AA70" si="35">Z8/8</f>
        <v>0</v>
      </c>
      <c r="AB8" s="71"/>
      <c r="AC8" s="64">
        <f t="shared" ref="AC8:AC70" si="36">AB8/8</f>
        <v>0</v>
      </c>
      <c r="AD8" s="71"/>
      <c r="AE8" s="64">
        <f t="shared" ref="AE8:AE70" si="37">AD8/8</f>
        <v>0</v>
      </c>
      <c r="AF8" s="71"/>
      <c r="AG8" s="64">
        <f t="shared" ref="AG8:AG70" si="38">AF8/8</f>
        <v>0</v>
      </c>
      <c r="AH8" s="71"/>
      <c r="AI8" s="64">
        <f t="shared" ref="AI8:AI70" si="39">AH8/8</f>
        <v>0</v>
      </c>
      <c r="AJ8" s="71"/>
      <c r="AK8" s="64">
        <f t="shared" ref="AK8:AK70" si="40">AJ8/8</f>
        <v>0</v>
      </c>
      <c r="AL8" s="174"/>
      <c r="AM8" s="64">
        <f t="shared" si="24"/>
        <v>0</v>
      </c>
      <c r="AN8" s="71"/>
      <c r="AO8" s="71"/>
      <c r="AP8" s="65">
        <f t="shared" ref="AP8:AP70" si="41">AO8/14</f>
        <v>0</v>
      </c>
      <c r="AQ8" s="71"/>
      <c r="AR8" s="65">
        <f t="shared" ref="AR8:AR70" si="42">AQ8/52</f>
        <v>0</v>
      </c>
      <c r="AS8" s="71"/>
      <c r="AT8" s="65">
        <f t="shared" si="25"/>
        <v>0</v>
      </c>
      <c r="AU8" s="72"/>
      <c r="AV8" s="72"/>
      <c r="AW8" s="71"/>
      <c r="AX8" s="66">
        <f t="shared" ref="AX8:AX70" si="43">AW8/26</f>
        <v>0</v>
      </c>
      <c r="AY8" s="71"/>
      <c r="AZ8" s="66">
        <f t="shared" ref="AZ8:AZ70" si="44">AY8/16</f>
        <v>0</v>
      </c>
      <c r="BA8" s="71"/>
      <c r="BB8" s="66">
        <f t="shared" ref="BB8:BB70" si="45">BA8/10</f>
        <v>0</v>
      </c>
      <c r="BC8" s="71"/>
      <c r="BD8" s="66">
        <f t="shared" ref="BD8:BD70" si="46">BC8/10</f>
        <v>0</v>
      </c>
      <c r="BE8" s="71"/>
      <c r="BF8" s="66">
        <f t="shared" ref="BF8:BF70" si="47">BE8/42</f>
        <v>0</v>
      </c>
      <c r="BG8" s="71"/>
      <c r="BH8" s="66">
        <f t="shared" ref="BH8:BH70" si="48">BG8/10</f>
        <v>0</v>
      </c>
      <c r="BI8" s="71"/>
      <c r="BJ8" s="66">
        <f t="shared" ref="BJ8:BJ71" si="49">BI8/10</f>
        <v>0</v>
      </c>
      <c r="BK8" s="71"/>
      <c r="BL8" s="66">
        <f t="shared" ref="BL8:BL70" si="50">BK8/10</f>
        <v>0</v>
      </c>
      <c r="BM8" s="71"/>
      <c r="BN8" s="66">
        <f t="shared" si="26"/>
        <v>0</v>
      </c>
      <c r="BO8" s="72"/>
      <c r="BP8" s="72"/>
      <c r="BQ8" s="71"/>
      <c r="BR8" s="71"/>
      <c r="BS8" s="71"/>
      <c r="BT8" s="71"/>
      <c r="BU8" s="72"/>
      <c r="BV8" s="72"/>
    </row>
    <row r="9" spans="1:74" x14ac:dyDescent="0.2">
      <c r="A9" s="75"/>
      <c r="B9" s="77"/>
      <c r="C9" s="73"/>
      <c r="D9" s="73"/>
      <c r="E9" s="73"/>
      <c r="F9" s="74"/>
      <c r="G9" s="74"/>
      <c r="H9" s="74"/>
      <c r="I9" s="74"/>
      <c r="J9" s="73"/>
      <c r="K9" s="64">
        <f t="shared" si="27"/>
        <v>0</v>
      </c>
      <c r="L9" s="73"/>
      <c r="M9" s="64">
        <f t="shared" si="28"/>
        <v>0</v>
      </c>
      <c r="N9" s="73"/>
      <c r="O9" s="64">
        <f t="shared" si="29"/>
        <v>0</v>
      </c>
      <c r="P9" s="73"/>
      <c r="Q9" s="64">
        <f t="shared" si="30"/>
        <v>0</v>
      </c>
      <c r="R9" s="73"/>
      <c r="S9" s="64">
        <f t="shared" si="31"/>
        <v>0</v>
      </c>
      <c r="T9" s="73"/>
      <c r="U9" s="64">
        <f t="shared" si="32"/>
        <v>0</v>
      </c>
      <c r="V9" s="73"/>
      <c r="W9" s="64">
        <f t="shared" si="33"/>
        <v>0</v>
      </c>
      <c r="X9" s="73"/>
      <c r="Y9" s="64">
        <f t="shared" si="34"/>
        <v>0</v>
      </c>
      <c r="Z9" s="73"/>
      <c r="AA9" s="64">
        <f t="shared" si="35"/>
        <v>0</v>
      </c>
      <c r="AB9" s="73"/>
      <c r="AC9" s="64">
        <f t="shared" si="36"/>
        <v>0</v>
      </c>
      <c r="AD9" s="73"/>
      <c r="AE9" s="64">
        <f t="shared" si="37"/>
        <v>0</v>
      </c>
      <c r="AF9" s="73"/>
      <c r="AG9" s="64">
        <f t="shared" si="38"/>
        <v>0</v>
      </c>
      <c r="AH9" s="73"/>
      <c r="AI9" s="64">
        <f t="shared" si="39"/>
        <v>0</v>
      </c>
      <c r="AJ9" s="73"/>
      <c r="AK9" s="64">
        <f t="shared" si="40"/>
        <v>0</v>
      </c>
      <c r="AL9" s="173"/>
      <c r="AM9" s="64">
        <f t="shared" si="24"/>
        <v>0</v>
      </c>
      <c r="AN9" s="73"/>
      <c r="AO9" s="73"/>
      <c r="AP9" s="65">
        <f t="shared" si="41"/>
        <v>0</v>
      </c>
      <c r="AQ9" s="73"/>
      <c r="AR9" s="65">
        <f t="shared" si="42"/>
        <v>0</v>
      </c>
      <c r="AS9" s="73"/>
      <c r="AT9" s="65">
        <f t="shared" si="25"/>
        <v>0</v>
      </c>
      <c r="AU9" s="74"/>
      <c r="AV9" s="74"/>
      <c r="AW9" s="73"/>
      <c r="AX9" s="66">
        <f t="shared" si="43"/>
        <v>0</v>
      </c>
      <c r="AY9" s="73"/>
      <c r="AZ9" s="66">
        <f t="shared" si="44"/>
        <v>0</v>
      </c>
      <c r="BA9" s="73"/>
      <c r="BB9" s="66">
        <f t="shared" si="45"/>
        <v>0</v>
      </c>
      <c r="BC9" s="73"/>
      <c r="BD9" s="66">
        <f t="shared" si="46"/>
        <v>0</v>
      </c>
      <c r="BE9" s="73"/>
      <c r="BF9" s="66">
        <f t="shared" si="47"/>
        <v>0</v>
      </c>
      <c r="BG9" s="73"/>
      <c r="BH9" s="66">
        <f t="shared" si="48"/>
        <v>0</v>
      </c>
      <c r="BI9" s="73"/>
      <c r="BJ9" s="66">
        <f t="shared" si="49"/>
        <v>0</v>
      </c>
      <c r="BK9" s="73"/>
      <c r="BL9" s="66">
        <f t="shared" si="50"/>
        <v>0</v>
      </c>
      <c r="BM9" s="73"/>
      <c r="BN9" s="66">
        <f t="shared" si="26"/>
        <v>0</v>
      </c>
      <c r="BO9" s="74"/>
      <c r="BP9" s="74"/>
      <c r="BQ9" s="73"/>
      <c r="BR9" s="73"/>
      <c r="BS9" s="73"/>
      <c r="BT9" s="73"/>
      <c r="BU9" s="74"/>
      <c r="BV9" s="74"/>
    </row>
    <row r="10" spans="1:74" x14ac:dyDescent="0.2">
      <c r="A10" s="70"/>
      <c r="B10" s="76"/>
      <c r="C10" s="71"/>
      <c r="D10" s="71"/>
      <c r="E10" s="71"/>
      <c r="F10" s="72"/>
      <c r="G10" s="72"/>
      <c r="H10" s="72"/>
      <c r="I10" s="72"/>
      <c r="J10" s="71"/>
      <c r="K10" s="64">
        <f t="shared" si="27"/>
        <v>0</v>
      </c>
      <c r="L10" s="71"/>
      <c r="M10" s="64">
        <f t="shared" si="28"/>
        <v>0</v>
      </c>
      <c r="N10" s="71"/>
      <c r="O10" s="64">
        <f t="shared" si="29"/>
        <v>0</v>
      </c>
      <c r="P10" s="71"/>
      <c r="Q10" s="64">
        <f t="shared" si="30"/>
        <v>0</v>
      </c>
      <c r="R10" s="71"/>
      <c r="S10" s="64">
        <f t="shared" si="31"/>
        <v>0</v>
      </c>
      <c r="T10" s="71"/>
      <c r="U10" s="64">
        <f t="shared" si="32"/>
        <v>0</v>
      </c>
      <c r="V10" s="71"/>
      <c r="W10" s="64">
        <f t="shared" si="33"/>
        <v>0</v>
      </c>
      <c r="X10" s="71"/>
      <c r="Y10" s="64">
        <f t="shared" si="34"/>
        <v>0</v>
      </c>
      <c r="Z10" s="71"/>
      <c r="AA10" s="64">
        <f t="shared" si="35"/>
        <v>0</v>
      </c>
      <c r="AB10" s="71"/>
      <c r="AC10" s="64">
        <f t="shared" si="36"/>
        <v>0</v>
      </c>
      <c r="AD10" s="71"/>
      <c r="AE10" s="64">
        <f t="shared" si="37"/>
        <v>0</v>
      </c>
      <c r="AF10" s="71"/>
      <c r="AG10" s="64">
        <f t="shared" si="38"/>
        <v>0</v>
      </c>
      <c r="AH10" s="71"/>
      <c r="AI10" s="64">
        <f t="shared" si="39"/>
        <v>0</v>
      </c>
      <c r="AJ10" s="71"/>
      <c r="AK10" s="64">
        <f t="shared" si="40"/>
        <v>0</v>
      </c>
      <c r="AL10" s="174"/>
      <c r="AM10" s="64">
        <f t="shared" si="24"/>
        <v>0</v>
      </c>
      <c r="AN10" s="71"/>
      <c r="AO10" s="71"/>
      <c r="AP10" s="65">
        <f t="shared" si="41"/>
        <v>0</v>
      </c>
      <c r="AQ10" s="71"/>
      <c r="AR10" s="65">
        <f t="shared" si="42"/>
        <v>0</v>
      </c>
      <c r="AS10" s="71"/>
      <c r="AT10" s="65">
        <f t="shared" si="25"/>
        <v>0</v>
      </c>
      <c r="AU10" s="72"/>
      <c r="AV10" s="72"/>
      <c r="AW10" s="71"/>
      <c r="AX10" s="66">
        <f t="shared" si="43"/>
        <v>0</v>
      </c>
      <c r="AY10" s="71"/>
      <c r="AZ10" s="66">
        <f t="shared" si="44"/>
        <v>0</v>
      </c>
      <c r="BA10" s="71"/>
      <c r="BB10" s="66">
        <f t="shared" si="45"/>
        <v>0</v>
      </c>
      <c r="BC10" s="71"/>
      <c r="BD10" s="66">
        <f t="shared" si="46"/>
        <v>0</v>
      </c>
      <c r="BE10" s="71"/>
      <c r="BF10" s="66">
        <f t="shared" si="47"/>
        <v>0</v>
      </c>
      <c r="BG10" s="71"/>
      <c r="BH10" s="66">
        <f t="shared" si="48"/>
        <v>0</v>
      </c>
      <c r="BI10" s="71"/>
      <c r="BJ10" s="66">
        <f t="shared" si="49"/>
        <v>0</v>
      </c>
      <c r="BK10" s="71"/>
      <c r="BL10" s="66">
        <f t="shared" si="50"/>
        <v>0</v>
      </c>
      <c r="BM10" s="71"/>
      <c r="BN10" s="66">
        <f t="shared" si="26"/>
        <v>0</v>
      </c>
      <c r="BO10" s="72"/>
      <c r="BP10" s="72"/>
      <c r="BQ10" s="71"/>
      <c r="BR10" s="71"/>
      <c r="BS10" s="71"/>
      <c r="BT10" s="71"/>
      <c r="BU10" s="72"/>
      <c r="BV10" s="72"/>
    </row>
    <row r="11" spans="1:74" x14ac:dyDescent="0.2">
      <c r="A11" s="75"/>
      <c r="B11" s="77"/>
      <c r="C11" s="73"/>
      <c r="D11" s="73"/>
      <c r="E11" s="73"/>
      <c r="F11" s="74"/>
      <c r="G11" s="74"/>
      <c r="H11" s="74"/>
      <c r="I11" s="74"/>
      <c r="J11" s="73"/>
      <c r="K11" s="64">
        <f t="shared" si="27"/>
        <v>0</v>
      </c>
      <c r="L11" s="73"/>
      <c r="M11" s="64">
        <f t="shared" si="28"/>
        <v>0</v>
      </c>
      <c r="N11" s="73"/>
      <c r="O11" s="64">
        <f t="shared" si="29"/>
        <v>0</v>
      </c>
      <c r="P11" s="73"/>
      <c r="Q11" s="64">
        <f t="shared" si="30"/>
        <v>0</v>
      </c>
      <c r="R11" s="73"/>
      <c r="S11" s="64">
        <f t="shared" si="31"/>
        <v>0</v>
      </c>
      <c r="T11" s="73"/>
      <c r="U11" s="64">
        <f t="shared" si="32"/>
        <v>0</v>
      </c>
      <c r="V11" s="73"/>
      <c r="W11" s="64">
        <f t="shared" si="33"/>
        <v>0</v>
      </c>
      <c r="X11" s="73"/>
      <c r="Y11" s="64">
        <f t="shared" si="34"/>
        <v>0</v>
      </c>
      <c r="Z11" s="73"/>
      <c r="AA11" s="64">
        <f t="shared" si="35"/>
        <v>0</v>
      </c>
      <c r="AB11" s="73"/>
      <c r="AC11" s="64">
        <f t="shared" si="36"/>
        <v>0</v>
      </c>
      <c r="AD11" s="73"/>
      <c r="AE11" s="64">
        <f t="shared" si="37"/>
        <v>0</v>
      </c>
      <c r="AF11" s="73"/>
      <c r="AG11" s="64">
        <f t="shared" si="38"/>
        <v>0</v>
      </c>
      <c r="AH11" s="73"/>
      <c r="AI11" s="64">
        <f t="shared" si="39"/>
        <v>0</v>
      </c>
      <c r="AJ11" s="73"/>
      <c r="AK11" s="64">
        <f t="shared" si="40"/>
        <v>0</v>
      </c>
      <c r="AL11" s="173"/>
      <c r="AM11" s="64">
        <f t="shared" si="24"/>
        <v>0</v>
      </c>
      <c r="AN11" s="73"/>
      <c r="AO11" s="73"/>
      <c r="AP11" s="65">
        <f t="shared" si="41"/>
        <v>0</v>
      </c>
      <c r="AQ11" s="73"/>
      <c r="AR11" s="65">
        <f t="shared" si="42"/>
        <v>0</v>
      </c>
      <c r="AS11" s="73"/>
      <c r="AT11" s="65">
        <f t="shared" si="25"/>
        <v>0</v>
      </c>
      <c r="AU11" s="74"/>
      <c r="AV11" s="74"/>
      <c r="AW11" s="73"/>
      <c r="AX11" s="66">
        <f t="shared" si="43"/>
        <v>0</v>
      </c>
      <c r="AY11" s="73"/>
      <c r="AZ11" s="66">
        <f t="shared" si="44"/>
        <v>0</v>
      </c>
      <c r="BA11" s="73"/>
      <c r="BB11" s="66">
        <f t="shared" si="45"/>
        <v>0</v>
      </c>
      <c r="BC11" s="73"/>
      <c r="BD11" s="66">
        <f t="shared" si="46"/>
        <v>0</v>
      </c>
      <c r="BE11" s="73"/>
      <c r="BF11" s="66">
        <f t="shared" si="47"/>
        <v>0</v>
      </c>
      <c r="BG11" s="73"/>
      <c r="BH11" s="66">
        <f t="shared" si="48"/>
        <v>0</v>
      </c>
      <c r="BI11" s="73"/>
      <c r="BJ11" s="66">
        <f t="shared" si="49"/>
        <v>0</v>
      </c>
      <c r="BK11" s="73"/>
      <c r="BL11" s="66">
        <f t="shared" si="50"/>
        <v>0</v>
      </c>
      <c r="BM11" s="73"/>
      <c r="BN11" s="66">
        <f t="shared" si="26"/>
        <v>0</v>
      </c>
      <c r="BO11" s="74"/>
      <c r="BP11" s="74"/>
      <c r="BQ11" s="73"/>
      <c r="BR11" s="73"/>
      <c r="BS11" s="73"/>
      <c r="BT11" s="73"/>
      <c r="BU11" s="74"/>
      <c r="BV11" s="74"/>
    </row>
    <row r="12" spans="1:74" x14ac:dyDescent="0.2">
      <c r="A12" s="70"/>
      <c r="B12" s="76"/>
      <c r="C12" s="71"/>
      <c r="D12" s="71"/>
      <c r="E12" s="71"/>
      <c r="F12" s="72"/>
      <c r="G12" s="72"/>
      <c r="H12" s="72"/>
      <c r="I12" s="72"/>
      <c r="J12" s="71"/>
      <c r="K12" s="64">
        <f t="shared" si="27"/>
        <v>0</v>
      </c>
      <c r="L12" s="71"/>
      <c r="M12" s="64">
        <f t="shared" si="28"/>
        <v>0</v>
      </c>
      <c r="N12" s="71"/>
      <c r="O12" s="64">
        <f t="shared" si="29"/>
        <v>0</v>
      </c>
      <c r="P12" s="71"/>
      <c r="Q12" s="64">
        <f t="shared" si="30"/>
        <v>0</v>
      </c>
      <c r="R12" s="71"/>
      <c r="S12" s="64">
        <f t="shared" si="31"/>
        <v>0</v>
      </c>
      <c r="T12" s="71"/>
      <c r="U12" s="64">
        <f t="shared" si="32"/>
        <v>0</v>
      </c>
      <c r="V12" s="71"/>
      <c r="W12" s="64">
        <f t="shared" si="33"/>
        <v>0</v>
      </c>
      <c r="X12" s="71"/>
      <c r="Y12" s="64">
        <f t="shared" si="34"/>
        <v>0</v>
      </c>
      <c r="Z12" s="71"/>
      <c r="AA12" s="64">
        <f t="shared" si="35"/>
        <v>0</v>
      </c>
      <c r="AB12" s="71"/>
      <c r="AC12" s="64">
        <f t="shared" si="36"/>
        <v>0</v>
      </c>
      <c r="AD12" s="71"/>
      <c r="AE12" s="64">
        <f t="shared" si="37"/>
        <v>0</v>
      </c>
      <c r="AF12" s="71"/>
      <c r="AG12" s="64">
        <f t="shared" si="38"/>
        <v>0</v>
      </c>
      <c r="AH12" s="71"/>
      <c r="AI12" s="64">
        <f t="shared" si="39"/>
        <v>0</v>
      </c>
      <c r="AJ12" s="71"/>
      <c r="AK12" s="64">
        <f t="shared" si="40"/>
        <v>0</v>
      </c>
      <c r="AL12" s="174"/>
      <c r="AM12" s="64">
        <f t="shared" si="24"/>
        <v>0</v>
      </c>
      <c r="AN12" s="71"/>
      <c r="AO12" s="71"/>
      <c r="AP12" s="65">
        <f t="shared" si="41"/>
        <v>0</v>
      </c>
      <c r="AQ12" s="71"/>
      <c r="AR12" s="65">
        <f t="shared" si="42"/>
        <v>0</v>
      </c>
      <c r="AS12" s="71"/>
      <c r="AT12" s="65">
        <f t="shared" si="25"/>
        <v>0</v>
      </c>
      <c r="AU12" s="72"/>
      <c r="AV12" s="72"/>
      <c r="AW12" s="71"/>
      <c r="AX12" s="66">
        <f t="shared" si="43"/>
        <v>0</v>
      </c>
      <c r="AY12" s="71"/>
      <c r="AZ12" s="66">
        <f t="shared" si="44"/>
        <v>0</v>
      </c>
      <c r="BA12" s="71"/>
      <c r="BB12" s="66">
        <f t="shared" si="45"/>
        <v>0</v>
      </c>
      <c r="BC12" s="71"/>
      <c r="BD12" s="66">
        <f t="shared" si="46"/>
        <v>0</v>
      </c>
      <c r="BE12" s="71"/>
      <c r="BF12" s="66">
        <f t="shared" si="47"/>
        <v>0</v>
      </c>
      <c r="BG12" s="71"/>
      <c r="BH12" s="66">
        <f t="shared" si="48"/>
        <v>0</v>
      </c>
      <c r="BI12" s="71"/>
      <c r="BJ12" s="66">
        <f t="shared" si="49"/>
        <v>0</v>
      </c>
      <c r="BK12" s="71"/>
      <c r="BL12" s="66">
        <f t="shared" si="50"/>
        <v>0</v>
      </c>
      <c r="BM12" s="71"/>
      <c r="BN12" s="66">
        <f t="shared" si="26"/>
        <v>0</v>
      </c>
      <c r="BO12" s="72"/>
      <c r="BP12" s="72"/>
      <c r="BQ12" s="71"/>
      <c r="BR12" s="71"/>
      <c r="BS12" s="71"/>
      <c r="BT12" s="71"/>
      <c r="BU12" s="72"/>
      <c r="BV12" s="72"/>
    </row>
    <row r="13" spans="1:74" x14ac:dyDescent="0.2">
      <c r="A13" s="75"/>
      <c r="B13" s="77"/>
      <c r="C13" s="73"/>
      <c r="D13" s="73"/>
      <c r="E13" s="73"/>
      <c r="F13" s="74"/>
      <c r="G13" s="74"/>
      <c r="H13" s="74"/>
      <c r="I13" s="74"/>
      <c r="J13" s="73"/>
      <c r="K13" s="64">
        <f t="shared" si="27"/>
        <v>0</v>
      </c>
      <c r="L13" s="73"/>
      <c r="M13" s="64">
        <f t="shared" si="28"/>
        <v>0</v>
      </c>
      <c r="N13" s="73"/>
      <c r="O13" s="64">
        <f t="shared" si="29"/>
        <v>0</v>
      </c>
      <c r="P13" s="73"/>
      <c r="Q13" s="64">
        <f t="shared" si="30"/>
        <v>0</v>
      </c>
      <c r="R13" s="73"/>
      <c r="S13" s="64">
        <f t="shared" si="31"/>
        <v>0</v>
      </c>
      <c r="T13" s="73"/>
      <c r="U13" s="64">
        <f t="shared" si="32"/>
        <v>0</v>
      </c>
      <c r="V13" s="73"/>
      <c r="W13" s="64">
        <f t="shared" si="33"/>
        <v>0</v>
      </c>
      <c r="X13" s="73"/>
      <c r="Y13" s="64">
        <f t="shared" si="34"/>
        <v>0</v>
      </c>
      <c r="Z13" s="73"/>
      <c r="AA13" s="64">
        <f t="shared" si="35"/>
        <v>0</v>
      </c>
      <c r="AB13" s="73"/>
      <c r="AC13" s="64">
        <f t="shared" si="36"/>
        <v>0</v>
      </c>
      <c r="AD13" s="73"/>
      <c r="AE13" s="64">
        <f t="shared" si="37"/>
        <v>0</v>
      </c>
      <c r="AF13" s="73"/>
      <c r="AG13" s="64">
        <f t="shared" si="38"/>
        <v>0</v>
      </c>
      <c r="AH13" s="73"/>
      <c r="AI13" s="64">
        <f t="shared" si="39"/>
        <v>0</v>
      </c>
      <c r="AJ13" s="73"/>
      <c r="AK13" s="64">
        <f t="shared" si="40"/>
        <v>0</v>
      </c>
      <c r="AL13" s="173"/>
      <c r="AM13" s="64">
        <f t="shared" si="24"/>
        <v>0</v>
      </c>
      <c r="AN13" s="73"/>
      <c r="AO13" s="73"/>
      <c r="AP13" s="65">
        <f t="shared" si="41"/>
        <v>0</v>
      </c>
      <c r="AQ13" s="73"/>
      <c r="AR13" s="65">
        <f t="shared" si="42"/>
        <v>0</v>
      </c>
      <c r="AS13" s="73"/>
      <c r="AT13" s="65">
        <f t="shared" si="25"/>
        <v>0</v>
      </c>
      <c r="AU13" s="74"/>
      <c r="AV13" s="74"/>
      <c r="AW13" s="73"/>
      <c r="AX13" s="66">
        <f t="shared" si="43"/>
        <v>0</v>
      </c>
      <c r="AY13" s="73"/>
      <c r="AZ13" s="66">
        <f t="shared" si="44"/>
        <v>0</v>
      </c>
      <c r="BA13" s="73"/>
      <c r="BB13" s="66">
        <f t="shared" si="45"/>
        <v>0</v>
      </c>
      <c r="BC13" s="73"/>
      <c r="BD13" s="66">
        <f t="shared" si="46"/>
        <v>0</v>
      </c>
      <c r="BE13" s="73"/>
      <c r="BF13" s="66">
        <f t="shared" si="47"/>
        <v>0</v>
      </c>
      <c r="BG13" s="73"/>
      <c r="BH13" s="66">
        <f t="shared" si="48"/>
        <v>0</v>
      </c>
      <c r="BI13" s="73"/>
      <c r="BJ13" s="66">
        <f t="shared" si="49"/>
        <v>0</v>
      </c>
      <c r="BK13" s="73"/>
      <c r="BL13" s="66">
        <f t="shared" si="50"/>
        <v>0</v>
      </c>
      <c r="BM13" s="73"/>
      <c r="BN13" s="66">
        <f t="shared" si="26"/>
        <v>0</v>
      </c>
      <c r="BO13" s="74"/>
      <c r="BP13" s="74"/>
      <c r="BQ13" s="73"/>
      <c r="BR13" s="73"/>
      <c r="BS13" s="73"/>
      <c r="BT13" s="73"/>
      <c r="BU13" s="74"/>
      <c r="BV13" s="74"/>
    </row>
    <row r="14" spans="1:74" x14ac:dyDescent="0.2">
      <c r="A14" s="70"/>
      <c r="B14" s="76"/>
      <c r="C14" s="71"/>
      <c r="D14" s="71"/>
      <c r="E14" s="71"/>
      <c r="F14" s="72"/>
      <c r="G14" s="72"/>
      <c r="H14" s="72"/>
      <c r="I14" s="72"/>
      <c r="J14" s="71"/>
      <c r="K14" s="64">
        <f t="shared" si="27"/>
        <v>0</v>
      </c>
      <c r="L14" s="71"/>
      <c r="M14" s="64">
        <f t="shared" si="28"/>
        <v>0</v>
      </c>
      <c r="N14" s="71"/>
      <c r="O14" s="64">
        <f t="shared" si="29"/>
        <v>0</v>
      </c>
      <c r="P14" s="71"/>
      <c r="Q14" s="64">
        <f t="shared" si="30"/>
        <v>0</v>
      </c>
      <c r="R14" s="71"/>
      <c r="S14" s="64">
        <f t="shared" si="31"/>
        <v>0</v>
      </c>
      <c r="T14" s="71"/>
      <c r="U14" s="64">
        <f t="shared" si="32"/>
        <v>0</v>
      </c>
      <c r="V14" s="71"/>
      <c r="W14" s="64">
        <f t="shared" si="33"/>
        <v>0</v>
      </c>
      <c r="X14" s="71"/>
      <c r="Y14" s="64">
        <f t="shared" si="34"/>
        <v>0</v>
      </c>
      <c r="Z14" s="71"/>
      <c r="AA14" s="64">
        <f t="shared" si="35"/>
        <v>0</v>
      </c>
      <c r="AB14" s="71"/>
      <c r="AC14" s="64">
        <f t="shared" si="36"/>
        <v>0</v>
      </c>
      <c r="AD14" s="71"/>
      <c r="AE14" s="64">
        <f t="shared" si="37"/>
        <v>0</v>
      </c>
      <c r="AF14" s="71"/>
      <c r="AG14" s="64">
        <f t="shared" si="38"/>
        <v>0</v>
      </c>
      <c r="AH14" s="71"/>
      <c r="AI14" s="64">
        <f t="shared" si="39"/>
        <v>0</v>
      </c>
      <c r="AJ14" s="71"/>
      <c r="AK14" s="64">
        <f t="shared" si="40"/>
        <v>0</v>
      </c>
      <c r="AL14" s="174"/>
      <c r="AM14" s="64">
        <f t="shared" si="24"/>
        <v>0</v>
      </c>
      <c r="AN14" s="71"/>
      <c r="AO14" s="71"/>
      <c r="AP14" s="65">
        <f t="shared" si="41"/>
        <v>0</v>
      </c>
      <c r="AQ14" s="71"/>
      <c r="AR14" s="65">
        <f t="shared" si="42"/>
        <v>0</v>
      </c>
      <c r="AS14" s="71"/>
      <c r="AT14" s="65">
        <f t="shared" si="25"/>
        <v>0</v>
      </c>
      <c r="AU14" s="72"/>
      <c r="AV14" s="72"/>
      <c r="AW14" s="71"/>
      <c r="AX14" s="66">
        <f t="shared" si="43"/>
        <v>0</v>
      </c>
      <c r="AY14" s="71"/>
      <c r="AZ14" s="66">
        <f t="shared" si="44"/>
        <v>0</v>
      </c>
      <c r="BA14" s="71"/>
      <c r="BB14" s="66">
        <f t="shared" si="45"/>
        <v>0</v>
      </c>
      <c r="BC14" s="71"/>
      <c r="BD14" s="66">
        <f t="shared" si="46"/>
        <v>0</v>
      </c>
      <c r="BE14" s="71"/>
      <c r="BF14" s="66">
        <f t="shared" si="47"/>
        <v>0</v>
      </c>
      <c r="BG14" s="71"/>
      <c r="BH14" s="66">
        <f t="shared" si="48"/>
        <v>0</v>
      </c>
      <c r="BI14" s="71"/>
      <c r="BJ14" s="66">
        <f t="shared" si="49"/>
        <v>0</v>
      </c>
      <c r="BK14" s="71"/>
      <c r="BL14" s="66">
        <f t="shared" si="50"/>
        <v>0</v>
      </c>
      <c r="BM14" s="71"/>
      <c r="BN14" s="66">
        <f t="shared" si="26"/>
        <v>0</v>
      </c>
      <c r="BO14" s="72"/>
      <c r="BP14" s="72"/>
      <c r="BQ14" s="71"/>
      <c r="BR14" s="71"/>
      <c r="BS14" s="71"/>
      <c r="BT14" s="71"/>
      <c r="BU14" s="72"/>
      <c r="BV14" s="72"/>
    </row>
    <row r="15" spans="1:74" x14ac:dyDescent="0.2">
      <c r="A15" s="75"/>
      <c r="B15" s="77"/>
      <c r="C15" s="73"/>
      <c r="D15" s="73"/>
      <c r="E15" s="73"/>
      <c r="F15" s="74"/>
      <c r="G15" s="74"/>
      <c r="H15" s="74"/>
      <c r="I15" s="74"/>
      <c r="J15" s="73"/>
      <c r="K15" s="64">
        <f t="shared" si="27"/>
        <v>0</v>
      </c>
      <c r="L15" s="73"/>
      <c r="M15" s="64">
        <f t="shared" si="28"/>
        <v>0</v>
      </c>
      <c r="N15" s="73"/>
      <c r="O15" s="64">
        <f t="shared" si="29"/>
        <v>0</v>
      </c>
      <c r="P15" s="73"/>
      <c r="Q15" s="64">
        <f t="shared" si="30"/>
        <v>0</v>
      </c>
      <c r="R15" s="73"/>
      <c r="S15" s="64">
        <f t="shared" si="31"/>
        <v>0</v>
      </c>
      <c r="T15" s="73"/>
      <c r="U15" s="64">
        <f t="shared" si="32"/>
        <v>0</v>
      </c>
      <c r="V15" s="73"/>
      <c r="W15" s="64">
        <f t="shared" si="33"/>
        <v>0</v>
      </c>
      <c r="X15" s="73"/>
      <c r="Y15" s="64">
        <f t="shared" si="34"/>
        <v>0</v>
      </c>
      <c r="Z15" s="73"/>
      <c r="AA15" s="64">
        <f t="shared" si="35"/>
        <v>0</v>
      </c>
      <c r="AB15" s="73"/>
      <c r="AC15" s="64">
        <f t="shared" si="36"/>
        <v>0</v>
      </c>
      <c r="AD15" s="73"/>
      <c r="AE15" s="64">
        <f t="shared" si="37"/>
        <v>0</v>
      </c>
      <c r="AF15" s="73"/>
      <c r="AG15" s="64">
        <f t="shared" si="38"/>
        <v>0</v>
      </c>
      <c r="AH15" s="73"/>
      <c r="AI15" s="64">
        <f t="shared" si="39"/>
        <v>0</v>
      </c>
      <c r="AJ15" s="73"/>
      <c r="AK15" s="64">
        <f t="shared" si="40"/>
        <v>0</v>
      </c>
      <c r="AL15" s="173"/>
      <c r="AM15" s="64">
        <f t="shared" si="24"/>
        <v>0</v>
      </c>
      <c r="AN15" s="73"/>
      <c r="AO15" s="73"/>
      <c r="AP15" s="65">
        <f t="shared" si="41"/>
        <v>0</v>
      </c>
      <c r="AQ15" s="73"/>
      <c r="AR15" s="65">
        <f t="shared" si="42"/>
        <v>0</v>
      </c>
      <c r="AS15" s="73"/>
      <c r="AT15" s="65">
        <f t="shared" si="25"/>
        <v>0</v>
      </c>
      <c r="AU15" s="74"/>
      <c r="AV15" s="74"/>
      <c r="AW15" s="73"/>
      <c r="AX15" s="66">
        <f t="shared" si="43"/>
        <v>0</v>
      </c>
      <c r="AY15" s="73"/>
      <c r="AZ15" s="66">
        <f t="shared" si="44"/>
        <v>0</v>
      </c>
      <c r="BA15" s="73"/>
      <c r="BB15" s="66">
        <f t="shared" si="45"/>
        <v>0</v>
      </c>
      <c r="BC15" s="73"/>
      <c r="BD15" s="66">
        <f t="shared" si="46"/>
        <v>0</v>
      </c>
      <c r="BE15" s="73"/>
      <c r="BF15" s="66">
        <f t="shared" si="47"/>
        <v>0</v>
      </c>
      <c r="BG15" s="73"/>
      <c r="BH15" s="66">
        <f t="shared" si="48"/>
        <v>0</v>
      </c>
      <c r="BI15" s="73"/>
      <c r="BJ15" s="66">
        <f t="shared" si="49"/>
        <v>0</v>
      </c>
      <c r="BK15" s="73"/>
      <c r="BL15" s="66">
        <f t="shared" si="50"/>
        <v>0</v>
      </c>
      <c r="BM15" s="73"/>
      <c r="BN15" s="66">
        <f t="shared" si="26"/>
        <v>0</v>
      </c>
      <c r="BO15" s="74"/>
      <c r="BP15" s="74"/>
      <c r="BQ15" s="73"/>
      <c r="BR15" s="73"/>
      <c r="BS15" s="73"/>
      <c r="BT15" s="73"/>
      <c r="BU15" s="74"/>
      <c r="BV15" s="74"/>
    </row>
    <row r="16" spans="1:74" x14ac:dyDescent="0.2">
      <c r="A16" s="70"/>
      <c r="B16" s="76"/>
      <c r="C16" s="71"/>
      <c r="D16" s="71"/>
      <c r="E16" s="71"/>
      <c r="F16" s="72"/>
      <c r="G16" s="72"/>
      <c r="H16" s="72"/>
      <c r="I16" s="72"/>
      <c r="J16" s="71"/>
      <c r="K16" s="64">
        <f t="shared" si="27"/>
        <v>0</v>
      </c>
      <c r="L16" s="71"/>
      <c r="M16" s="64">
        <f t="shared" si="28"/>
        <v>0</v>
      </c>
      <c r="N16" s="71"/>
      <c r="O16" s="64">
        <f t="shared" si="29"/>
        <v>0</v>
      </c>
      <c r="P16" s="71"/>
      <c r="Q16" s="64">
        <f t="shared" si="30"/>
        <v>0</v>
      </c>
      <c r="R16" s="71"/>
      <c r="S16" s="64">
        <f t="shared" si="31"/>
        <v>0</v>
      </c>
      <c r="T16" s="71"/>
      <c r="U16" s="64">
        <f t="shared" si="32"/>
        <v>0</v>
      </c>
      <c r="V16" s="71"/>
      <c r="W16" s="64">
        <f t="shared" si="33"/>
        <v>0</v>
      </c>
      <c r="X16" s="71"/>
      <c r="Y16" s="64">
        <f t="shared" si="34"/>
        <v>0</v>
      </c>
      <c r="Z16" s="71"/>
      <c r="AA16" s="64">
        <f t="shared" si="35"/>
        <v>0</v>
      </c>
      <c r="AB16" s="71"/>
      <c r="AC16" s="64">
        <f t="shared" si="36"/>
        <v>0</v>
      </c>
      <c r="AD16" s="71"/>
      <c r="AE16" s="64">
        <f t="shared" si="37"/>
        <v>0</v>
      </c>
      <c r="AF16" s="71"/>
      <c r="AG16" s="64">
        <f t="shared" si="38"/>
        <v>0</v>
      </c>
      <c r="AH16" s="71"/>
      <c r="AI16" s="64">
        <f t="shared" si="39"/>
        <v>0</v>
      </c>
      <c r="AJ16" s="71"/>
      <c r="AK16" s="64">
        <f t="shared" si="40"/>
        <v>0</v>
      </c>
      <c r="AL16" s="174"/>
      <c r="AM16" s="64">
        <f t="shared" si="24"/>
        <v>0</v>
      </c>
      <c r="AN16" s="71"/>
      <c r="AO16" s="71"/>
      <c r="AP16" s="65">
        <f t="shared" si="41"/>
        <v>0</v>
      </c>
      <c r="AQ16" s="71"/>
      <c r="AR16" s="65">
        <f t="shared" si="42"/>
        <v>0</v>
      </c>
      <c r="AS16" s="71"/>
      <c r="AT16" s="65">
        <f t="shared" si="25"/>
        <v>0</v>
      </c>
      <c r="AU16" s="72"/>
      <c r="AV16" s="72"/>
      <c r="AW16" s="71"/>
      <c r="AX16" s="66">
        <f t="shared" si="43"/>
        <v>0</v>
      </c>
      <c r="AY16" s="71"/>
      <c r="AZ16" s="66">
        <f t="shared" si="44"/>
        <v>0</v>
      </c>
      <c r="BA16" s="71"/>
      <c r="BB16" s="66">
        <f t="shared" si="45"/>
        <v>0</v>
      </c>
      <c r="BC16" s="71"/>
      <c r="BD16" s="66">
        <f t="shared" si="46"/>
        <v>0</v>
      </c>
      <c r="BE16" s="71"/>
      <c r="BF16" s="66">
        <f t="shared" si="47"/>
        <v>0</v>
      </c>
      <c r="BG16" s="71"/>
      <c r="BH16" s="66">
        <f t="shared" si="48"/>
        <v>0</v>
      </c>
      <c r="BI16" s="71"/>
      <c r="BJ16" s="66">
        <f t="shared" si="49"/>
        <v>0</v>
      </c>
      <c r="BK16" s="71"/>
      <c r="BL16" s="66">
        <f t="shared" si="50"/>
        <v>0</v>
      </c>
      <c r="BM16" s="71"/>
      <c r="BN16" s="66">
        <f t="shared" si="26"/>
        <v>0</v>
      </c>
      <c r="BO16" s="72"/>
      <c r="BP16" s="72"/>
      <c r="BQ16" s="71"/>
      <c r="BR16" s="71"/>
      <c r="BS16" s="71"/>
      <c r="BT16" s="71"/>
      <c r="BU16" s="72"/>
      <c r="BV16" s="72"/>
    </row>
    <row r="17" spans="1:74" x14ac:dyDescent="0.2">
      <c r="A17" s="75"/>
      <c r="B17" s="77"/>
      <c r="C17" s="73"/>
      <c r="D17" s="73"/>
      <c r="E17" s="73"/>
      <c r="F17" s="74"/>
      <c r="G17" s="74"/>
      <c r="H17" s="74"/>
      <c r="I17" s="74"/>
      <c r="J17" s="73"/>
      <c r="K17" s="64">
        <f t="shared" si="27"/>
        <v>0</v>
      </c>
      <c r="L17" s="73"/>
      <c r="M17" s="64">
        <f t="shared" si="28"/>
        <v>0</v>
      </c>
      <c r="N17" s="73"/>
      <c r="O17" s="64">
        <f t="shared" si="29"/>
        <v>0</v>
      </c>
      <c r="P17" s="73"/>
      <c r="Q17" s="64">
        <f t="shared" si="30"/>
        <v>0</v>
      </c>
      <c r="R17" s="73"/>
      <c r="S17" s="64">
        <f t="shared" si="31"/>
        <v>0</v>
      </c>
      <c r="T17" s="73"/>
      <c r="U17" s="64">
        <f t="shared" si="32"/>
        <v>0</v>
      </c>
      <c r="V17" s="73"/>
      <c r="W17" s="64">
        <f t="shared" si="33"/>
        <v>0</v>
      </c>
      <c r="X17" s="73"/>
      <c r="Y17" s="64">
        <f t="shared" si="34"/>
        <v>0</v>
      </c>
      <c r="Z17" s="73"/>
      <c r="AA17" s="64">
        <f t="shared" si="35"/>
        <v>0</v>
      </c>
      <c r="AB17" s="73"/>
      <c r="AC17" s="64">
        <f t="shared" si="36"/>
        <v>0</v>
      </c>
      <c r="AD17" s="73"/>
      <c r="AE17" s="64">
        <f t="shared" si="37"/>
        <v>0</v>
      </c>
      <c r="AF17" s="73"/>
      <c r="AG17" s="64">
        <f t="shared" si="38"/>
        <v>0</v>
      </c>
      <c r="AH17" s="73"/>
      <c r="AI17" s="64">
        <f t="shared" si="39"/>
        <v>0</v>
      </c>
      <c r="AJ17" s="73"/>
      <c r="AK17" s="64">
        <f t="shared" si="40"/>
        <v>0</v>
      </c>
      <c r="AL17" s="173"/>
      <c r="AM17" s="64">
        <f t="shared" si="24"/>
        <v>0</v>
      </c>
      <c r="AN17" s="73"/>
      <c r="AO17" s="73"/>
      <c r="AP17" s="65">
        <f t="shared" si="41"/>
        <v>0</v>
      </c>
      <c r="AQ17" s="73"/>
      <c r="AR17" s="65">
        <f t="shared" si="42"/>
        <v>0</v>
      </c>
      <c r="AS17" s="73"/>
      <c r="AT17" s="65">
        <f t="shared" si="25"/>
        <v>0</v>
      </c>
      <c r="AU17" s="74"/>
      <c r="AV17" s="74"/>
      <c r="AW17" s="73"/>
      <c r="AX17" s="66">
        <f t="shared" si="43"/>
        <v>0</v>
      </c>
      <c r="AY17" s="73"/>
      <c r="AZ17" s="66">
        <f t="shared" si="44"/>
        <v>0</v>
      </c>
      <c r="BA17" s="73"/>
      <c r="BB17" s="66">
        <f t="shared" si="45"/>
        <v>0</v>
      </c>
      <c r="BC17" s="73"/>
      <c r="BD17" s="66">
        <f t="shared" si="46"/>
        <v>0</v>
      </c>
      <c r="BE17" s="73"/>
      <c r="BF17" s="66">
        <f t="shared" si="47"/>
        <v>0</v>
      </c>
      <c r="BG17" s="73"/>
      <c r="BH17" s="66">
        <f t="shared" si="48"/>
        <v>0</v>
      </c>
      <c r="BI17" s="73"/>
      <c r="BJ17" s="66">
        <f t="shared" si="49"/>
        <v>0</v>
      </c>
      <c r="BK17" s="73"/>
      <c r="BL17" s="66">
        <f t="shared" si="50"/>
        <v>0</v>
      </c>
      <c r="BM17" s="73"/>
      <c r="BN17" s="66">
        <f t="shared" si="26"/>
        <v>0</v>
      </c>
      <c r="BO17" s="74"/>
      <c r="BP17" s="74"/>
      <c r="BQ17" s="73"/>
      <c r="BR17" s="73"/>
      <c r="BS17" s="73"/>
      <c r="BT17" s="73"/>
      <c r="BU17" s="74"/>
      <c r="BV17" s="74"/>
    </row>
    <row r="18" spans="1:74" x14ac:dyDescent="0.2">
      <c r="A18" s="70"/>
      <c r="B18" s="76"/>
      <c r="C18" s="71"/>
      <c r="D18" s="71"/>
      <c r="E18" s="71"/>
      <c r="F18" s="72"/>
      <c r="G18" s="72"/>
      <c r="H18" s="72"/>
      <c r="I18" s="72"/>
      <c r="J18" s="71"/>
      <c r="K18" s="64">
        <f t="shared" si="27"/>
        <v>0</v>
      </c>
      <c r="L18" s="71"/>
      <c r="M18" s="64">
        <f t="shared" si="28"/>
        <v>0</v>
      </c>
      <c r="N18" s="71"/>
      <c r="O18" s="64">
        <f t="shared" si="29"/>
        <v>0</v>
      </c>
      <c r="P18" s="71"/>
      <c r="Q18" s="64">
        <f t="shared" si="30"/>
        <v>0</v>
      </c>
      <c r="R18" s="71"/>
      <c r="S18" s="64">
        <f t="shared" si="31"/>
        <v>0</v>
      </c>
      <c r="T18" s="71"/>
      <c r="U18" s="64">
        <f t="shared" si="32"/>
        <v>0</v>
      </c>
      <c r="V18" s="71"/>
      <c r="W18" s="64">
        <f t="shared" si="33"/>
        <v>0</v>
      </c>
      <c r="X18" s="71"/>
      <c r="Y18" s="64">
        <f t="shared" si="34"/>
        <v>0</v>
      </c>
      <c r="Z18" s="71"/>
      <c r="AA18" s="64">
        <f t="shared" si="35"/>
        <v>0</v>
      </c>
      <c r="AB18" s="71"/>
      <c r="AC18" s="64">
        <f t="shared" si="36"/>
        <v>0</v>
      </c>
      <c r="AD18" s="71"/>
      <c r="AE18" s="64">
        <f t="shared" si="37"/>
        <v>0</v>
      </c>
      <c r="AF18" s="71"/>
      <c r="AG18" s="64">
        <f t="shared" si="38"/>
        <v>0</v>
      </c>
      <c r="AH18" s="71"/>
      <c r="AI18" s="64">
        <f t="shared" si="39"/>
        <v>0</v>
      </c>
      <c r="AJ18" s="71"/>
      <c r="AK18" s="64">
        <f t="shared" si="40"/>
        <v>0</v>
      </c>
      <c r="AL18" s="174"/>
      <c r="AM18" s="64">
        <f t="shared" si="24"/>
        <v>0</v>
      </c>
      <c r="AN18" s="71"/>
      <c r="AO18" s="71"/>
      <c r="AP18" s="65">
        <f t="shared" si="41"/>
        <v>0</v>
      </c>
      <c r="AQ18" s="71"/>
      <c r="AR18" s="65">
        <f t="shared" si="42"/>
        <v>0</v>
      </c>
      <c r="AS18" s="71"/>
      <c r="AT18" s="65">
        <f t="shared" si="25"/>
        <v>0</v>
      </c>
      <c r="AU18" s="72"/>
      <c r="AV18" s="72"/>
      <c r="AW18" s="71"/>
      <c r="AX18" s="66">
        <f t="shared" si="43"/>
        <v>0</v>
      </c>
      <c r="AY18" s="71"/>
      <c r="AZ18" s="66">
        <f t="shared" si="44"/>
        <v>0</v>
      </c>
      <c r="BA18" s="71"/>
      <c r="BB18" s="66">
        <f t="shared" si="45"/>
        <v>0</v>
      </c>
      <c r="BC18" s="71"/>
      <c r="BD18" s="66">
        <f t="shared" si="46"/>
        <v>0</v>
      </c>
      <c r="BE18" s="71"/>
      <c r="BF18" s="66">
        <f t="shared" si="47"/>
        <v>0</v>
      </c>
      <c r="BG18" s="71"/>
      <c r="BH18" s="66">
        <f t="shared" si="48"/>
        <v>0</v>
      </c>
      <c r="BI18" s="71"/>
      <c r="BJ18" s="66">
        <f t="shared" si="49"/>
        <v>0</v>
      </c>
      <c r="BK18" s="71"/>
      <c r="BL18" s="66">
        <f t="shared" si="50"/>
        <v>0</v>
      </c>
      <c r="BM18" s="71"/>
      <c r="BN18" s="66">
        <f t="shared" si="26"/>
        <v>0</v>
      </c>
      <c r="BO18" s="72"/>
      <c r="BP18" s="72"/>
      <c r="BQ18" s="71"/>
      <c r="BR18" s="71"/>
      <c r="BS18" s="71"/>
      <c r="BT18" s="71"/>
      <c r="BU18" s="72"/>
      <c r="BV18" s="72"/>
    </row>
    <row r="19" spans="1:74" x14ac:dyDescent="0.2">
      <c r="A19" s="75"/>
      <c r="B19" s="77"/>
      <c r="C19" s="73"/>
      <c r="D19" s="73"/>
      <c r="E19" s="73"/>
      <c r="F19" s="74"/>
      <c r="G19" s="74"/>
      <c r="H19" s="74"/>
      <c r="I19" s="74"/>
      <c r="J19" s="73"/>
      <c r="K19" s="64">
        <f t="shared" si="27"/>
        <v>0</v>
      </c>
      <c r="L19" s="73"/>
      <c r="M19" s="64">
        <f t="shared" si="28"/>
        <v>0</v>
      </c>
      <c r="N19" s="73"/>
      <c r="O19" s="64">
        <f t="shared" si="29"/>
        <v>0</v>
      </c>
      <c r="P19" s="73"/>
      <c r="Q19" s="64">
        <f t="shared" si="30"/>
        <v>0</v>
      </c>
      <c r="R19" s="73"/>
      <c r="S19" s="64">
        <f t="shared" si="31"/>
        <v>0</v>
      </c>
      <c r="T19" s="73"/>
      <c r="U19" s="64">
        <f t="shared" si="32"/>
        <v>0</v>
      </c>
      <c r="V19" s="73"/>
      <c r="W19" s="64">
        <f t="shared" si="33"/>
        <v>0</v>
      </c>
      <c r="X19" s="73"/>
      <c r="Y19" s="64">
        <f t="shared" si="34"/>
        <v>0</v>
      </c>
      <c r="Z19" s="73"/>
      <c r="AA19" s="64">
        <f t="shared" si="35"/>
        <v>0</v>
      </c>
      <c r="AB19" s="73"/>
      <c r="AC19" s="64">
        <f t="shared" si="36"/>
        <v>0</v>
      </c>
      <c r="AD19" s="73"/>
      <c r="AE19" s="64">
        <f t="shared" si="37"/>
        <v>0</v>
      </c>
      <c r="AF19" s="73"/>
      <c r="AG19" s="64">
        <f t="shared" si="38"/>
        <v>0</v>
      </c>
      <c r="AH19" s="73"/>
      <c r="AI19" s="64">
        <f t="shared" si="39"/>
        <v>0</v>
      </c>
      <c r="AJ19" s="73"/>
      <c r="AK19" s="64">
        <f t="shared" si="40"/>
        <v>0</v>
      </c>
      <c r="AL19" s="173"/>
      <c r="AM19" s="64">
        <f t="shared" si="24"/>
        <v>0</v>
      </c>
      <c r="AN19" s="73"/>
      <c r="AO19" s="73"/>
      <c r="AP19" s="65">
        <f t="shared" si="41"/>
        <v>0</v>
      </c>
      <c r="AQ19" s="73"/>
      <c r="AR19" s="65">
        <f t="shared" si="42"/>
        <v>0</v>
      </c>
      <c r="AS19" s="73"/>
      <c r="AT19" s="65">
        <f t="shared" si="25"/>
        <v>0</v>
      </c>
      <c r="AU19" s="74"/>
      <c r="AV19" s="74"/>
      <c r="AW19" s="73"/>
      <c r="AX19" s="66">
        <f t="shared" si="43"/>
        <v>0</v>
      </c>
      <c r="AY19" s="73"/>
      <c r="AZ19" s="66">
        <f t="shared" si="44"/>
        <v>0</v>
      </c>
      <c r="BA19" s="73"/>
      <c r="BB19" s="66">
        <f t="shared" si="45"/>
        <v>0</v>
      </c>
      <c r="BC19" s="73"/>
      <c r="BD19" s="66">
        <f t="shared" si="46"/>
        <v>0</v>
      </c>
      <c r="BE19" s="73"/>
      <c r="BF19" s="66">
        <f t="shared" si="47"/>
        <v>0</v>
      </c>
      <c r="BG19" s="73"/>
      <c r="BH19" s="66">
        <f t="shared" si="48"/>
        <v>0</v>
      </c>
      <c r="BI19" s="73"/>
      <c r="BJ19" s="66">
        <f t="shared" si="49"/>
        <v>0</v>
      </c>
      <c r="BK19" s="73"/>
      <c r="BL19" s="66">
        <f t="shared" si="50"/>
        <v>0</v>
      </c>
      <c r="BM19" s="73"/>
      <c r="BN19" s="66">
        <f t="shared" si="26"/>
        <v>0</v>
      </c>
      <c r="BO19" s="74"/>
      <c r="BP19" s="74"/>
      <c r="BQ19" s="73"/>
      <c r="BR19" s="73"/>
      <c r="BS19" s="73"/>
      <c r="BT19" s="73"/>
      <c r="BU19" s="74"/>
      <c r="BV19" s="74"/>
    </row>
    <row r="20" spans="1:74" x14ac:dyDescent="0.2">
      <c r="A20" s="70"/>
      <c r="B20" s="76"/>
      <c r="C20" s="71"/>
      <c r="D20" s="71"/>
      <c r="E20" s="71"/>
      <c r="F20" s="72"/>
      <c r="G20" s="72"/>
      <c r="H20" s="72"/>
      <c r="I20" s="72"/>
      <c r="J20" s="71"/>
      <c r="K20" s="64">
        <f t="shared" si="27"/>
        <v>0</v>
      </c>
      <c r="L20" s="71"/>
      <c r="M20" s="64">
        <f t="shared" si="28"/>
        <v>0</v>
      </c>
      <c r="N20" s="71"/>
      <c r="O20" s="64">
        <f t="shared" si="29"/>
        <v>0</v>
      </c>
      <c r="P20" s="71"/>
      <c r="Q20" s="64">
        <f t="shared" si="30"/>
        <v>0</v>
      </c>
      <c r="R20" s="71"/>
      <c r="S20" s="64">
        <f t="shared" si="31"/>
        <v>0</v>
      </c>
      <c r="T20" s="71"/>
      <c r="U20" s="64">
        <f t="shared" si="32"/>
        <v>0</v>
      </c>
      <c r="V20" s="71"/>
      <c r="W20" s="64">
        <f t="shared" si="33"/>
        <v>0</v>
      </c>
      <c r="X20" s="71"/>
      <c r="Y20" s="64">
        <f t="shared" si="34"/>
        <v>0</v>
      </c>
      <c r="Z20" s="71"/>
      <c r="AA20" s="64">
        <f t="shared" si="35"/>
        <v>0</v>
      </c>
      <c r="AB20" s="71"/>
      <c r="AC20" s="64">
        <f t="shared" si="36"/>
        <v>0</v>
      </c>
      <c r="AD20" s="71"/>
      <c r="AE20" s="64">
        <f t="shared" si="37"/>
        <v>0</v>
      </c>
      <c r="AF20" s="71"/>
      <c r="AG20" s="64">
        <f t="shared" si="38"/>
        <v>0</v>
      </c>
      <c r="AH20" s="71"/>
      <c r="AI20" s="64">
        <f t="shared" si="39"/>
        <v>0</v>
      </c>
      <c r="AJ20" s="71"/>
      <c r="AK20" s="64">
        <f t="shared" si="40"/>
        <v>0</v>
      </c>
      <c r="AL20" s="174"/>
      <c r="AM20" s="64">
        <f t="shared" si="24"/>
        <v>0</v>
      </c>
      <c r="AN20" s="71"/>
      <c r="AO20" s="71"/>
      <c r="AP20" s="65">
        <f t="shared" si="41"/>
        <v>0</v>
      </c>
      <c r="AQ20" s="71"/>
      <c r="AR20" s="65">
        <f t="shared" si="42"/>
        <v>0</v>
      </c>
      <c r="AS20" s="71"/>
      <c r="AT20" s="65">
        <f t="shared" si="25"/>
        <v>0</v>
      </c>
      <c r="AU20" s="72"/>
      <c r="AV20" s="72"/>
      <c r="AW20" s="71"/>
      <c r="AX20" s="66">
        <f t="shared" si="43"/>
        <v>0</v>
      </c>
      <c r="AY20" s="71"/>
      <c r="AZ20" s="66">
        <f t="shared" si="44"/>
        <v>0</v>
      </c>
      <c r="BA20" s="71"/>
      <c r="BB20" s="66">
        <f t="shared" si="45"/>
        <v>0</v>
      </c>
      <c r="BC20" s="71"/>
      <c r="BD20" s="66">
        <f t="shared" si="46"/>
        <v>0</v>
      </c>
      <c r="BE20" s="71"/>
      <c r="BF20" s="66">
        <f t="shared" si="47"/>
        <v>0</v>
      </c>
      <c r="BG20" s="71"/>
      <c r="BH20" s="66">
        <f t="shared" si="48"/>
        <v>0</v>
      </c>
      <c r="BI20" s="71"/>
      <c r="BJ20" s="66">
        <f t="shared" si="49"/>
        <v>0</v>
      </c>
      <c r="BK20" s="71"/>
      <c r="BL20" s="66">
        <f t="shared" si="50"/>
        <v>0</v>
      </c>
      <c r="BM20" s="71"/>
      <c r="BN20" s="66">
        <f t="shared" si="26"/>
        <v>0</v>
      </c>
      <c r="BO20" s="72"/>
      <c r="BP20" s="72"/>
      <c r="BQ20" s="71"/>
      <c r="BR20" s="71"/>
      <c r="BS20" s="71"/>
      <c r="BT20" s="71"/>
      <c r="BU20" s="72"/>
      <c r="BV20" s="72"/>
    </row>
    <row r="21" spans="1:74" x14ac:dyDescent="0.2">
      <c r="A21" s="75"/>
      <c r="B21" s="77"/>
      <c r="C21" s="73"/>
      <c r="D21" s="73"/>
      <c r="E21" s="73"/>
      <c r="F21" s="74"/>
      <c r="G21" s="74"/>
      <c r="H21" s="74"/>
      <c r="I21" s="74"/>
      <c r="J21" s="73"/>
      <c r="K21" s="64">
        <f t="shared" si="27"/>
        <v>0</v>
      </c>
      <c r="L21" s="73"/>
      <c r="M21" s="64">
        <f t="shared" si="28"/>
        <v>0</v>
      </c>
      <c r="N21" s="73"/>
      <c r="O21" s="64">
        <f t="shared" si="29"/>
        <v>0</v>
      </c>
      <c r="P21" s="73"/>
      <c r="Q21" s="64">
        <f t="shared" si="30"/>
        <v>0</v>
      </c>
      <c r="R21" s="73"/>
      <c r="S21" s="64">
        <f t="shared" si="31"/>
        <v>0</v>
      </c>
      <c r="T21" s="73"/>
      <c r="U21" s="64">
        <f t="shared" si="32"/>
        <v>0</v>
      </c>
      <c r="V21" s="73"/>
      <c r="W21" s="64">
        <f t="shared" si="33"/>
        <v>0</v>
      </c>
      <c r="X21" s="73"/>
      <c r="Y21" s="64">
        <f t="shared" si="34"/>
        <v>0</v>
      </c>
      <c r="Z21" s="73"/>
      <c r="AA21" s="64">
        <f t="shared" si="35"/>
        <v>0</v>
      </c>
      <c r="AB21" s="73"/>
      <c r="AC21" s="64">
        <f t="shared" si="36"/>
        <v>0</v>
      </c>
      <c r="AD21" s="73"/>
      <c r="AE21" s="64">
        <f t="shared" si="37"/>
        <v>0</v>
      </c>
      <c r="AF21" s="73"/>
      <c r="AG21" s="64">
        <f t="shared" si="38"/>
        <v>0</v>
      </c>
      <c r="AH21" s="73"/>
      <c r="AI21" s="64">
        <f t="shared" si="39"/>
        <v>0</v>
      </c>
      <c r="AJ21" s="73"/>
      <c r="AK21" s="64">
        <f t="shared" si="40"/>
        <v>0</v>
      </c>
      <c r="AL21" s="173"/>
      <c r="AM21" s="64">
        <f t="shared" si="24"/>
        <v>0</v>
      </c>
      <c r="AN21" s="73"/>
      <c r="AO21" s="73"/>
      <c r="AP21" s="65">
        <f t="shared" si="41"/>
        <v>0</v>
      </c>
      <c r="AQ21" s="73"/>
      <c r="AR21" s="65">
        <f t="shared" si="42"/>
        <v>0</v>
      </c>
      <c r="AS21" s="73"/>
      <c r="AT21" s="65">
        <f t="shared" si="25"/>
        <v>0</v>
      </c>
      <c r="AU21" s="74"/>
      <c r="AV21" s="74"/>
      <c r="AW21" s="73"/>
      <c r="AX21" s="66">
        <f t="shared" si="43"/>
        <v>0</v>
      </c>
      <c r="AY21" s="73"/>
      <c r="AZ21" s="66">
        <f t="shared" si="44"/>
        <v>0</v>
      </c>
      <c r="BA21" s="73"/>
      <c r="BB21" s="66">
        <f t="shared" si="45"/>
        <v>0</v>
      </c>
      <c r="BC21" s="73"/>
      <c r="BD21" s="66">
        <f t="shared" si="46"/>
        <v>0</v>
      </c>
      <c r="BE21" s="73"/>
      <c r="BF21" s="66">
        <f t="shared" si="47"/>
        <v>0</v>
      </c>
      <c r="BG21" s="73"/>
      <c r="BH21" s="66">
        <f t="shared" si="48"/>
        <v>0</v>
      </c>
      <c r="BI21" s="73"/>
      <c r="BJ21" s="66">
        <f t="shared" si="49"/>
        <v>0</v>
      </c>
      <c r="BK21" s="73"/>
      <c r="BL21" s="66">
        <f t="shared" si="50"/>
        <v>0</v>
      </c>
      <c r="BM21" s="73"/>
      <c r="BN21" s="66">
        <f t="shared" si="26"/>
        <v>0</v>
      </c>
      <c r="BO21" s="74"/>
      <c r="BP21" s="74"/>
      <c r="BQ21" s="73"/>
      <c r="BR21" s="73"/>
      <c r="BS21" s="73"/>
      <c r="BT21" s="73"/>
      <c r="BU21" s="74"/>
      <c r="BV21" s="74"/>
    </row>
    <row r="22" spans="1:74" x14ac:dyDescent="0.2">
      <c r="A22" s="70"/>
      <c r="B22" s="76"/>
      <c r="C22" s="71"/>
      <c r="D22" s="71"/>
      <c r="E22" s="71"/>
      <c r="F22" s="72"/>
      <c r="G22" s="72"/>
      <c r="H22" s="72"/>
      <c r="I22" s="72"/>
      <c r="J22" s="71"/>
      <c r="K22" s="64">
        <f t="shared" si="27"/>
        <v>0</v>
      </c>
      <c r="L22" s="71"/>
      <c r="M22" s="64">
        <f t="shared" si="28"/>
        <v>0</v>
      </c>
      <c r="N22" s="71"/>
      <c r="O22" s="64">
        <f t="shared" si="29"/>
        <v>0</v>
      </c>
      <c r="P22" s="71"/>
      <c r="Q22" s="64">
        <f t="shared" si="30"/>
        <v>0</v>
      </c>
      <c r="R22" s="71"/>
      <c r="S22" s="64">
        <f t="shared" si="31"/>
        <v>0</v>
      </c>
      <c r="T22" s="71"/>
      <c r="U22" s="64">
        <f t="shared" si="32"/>
        <v>0</v>
      </c>
      <c r="V22" s="71"/>
      <c r="W22" s="64">
        <f t="shared" si="33"/>
        <v>0</v>
      </c>
      <c r="X22" s="71"/>
      <c r="Y22" s="64">
        <f t="shared" si="34"/>
        <v>0</v>
      </c>
      <c r="Z22" s="71"/>
      <c r="AA22" s="64">
        <f t="shared" si="35"/>
        <v>0</v>
      </c>
      <c r="AB22" s="71"/>
      <c r="AC22" s="64">
        <f t="shared" si="36"/>
        <v>0</v>
      </c>
      <c r="AD22" s="71"/>
      <c r="AE22" s="64">
        <f t="shared" si="37"/>
        <v>0</v>
      </c>
      <c r="AF22" s="71"/>
      <c r="AG22" s="64">
        <f t="shared" si="38"/>
        <v>0</v>
      </c>
      <c r="AH22" s="71"/>
      <c r="AI22" s="64">
        <f t="shared" si="39"/>
        <v>0</v>
      </c>
      <c r="AJ22" s="71"/>
      <c r="AK22" s="64">
        <f t="shared" si="40"/>
        <v>0</v>
      </c>
      <c r="AL22" s="174"/>
      <c r="AM22" s="64">
        <f t="shared" si="24"/>
        <v>0</v>
      </c>
      <c r="AN22" s="71"/>
      <c r="AO22" s="71"/>
      <c r="AP22" s="65">
        <f t="shared" si="41"/>
        <v>0</v>
      </c>
      <c r="AQ22" s="71"/>
      <c r="AR22" s="65">
        <f t="shared" si="42"/>
        <v>0</v>
      </c>
      <c r="AS22" s="71"/>
      <c r="AT22" s="65">
        <f t="shared" si="25"/>
        <v>0</v>
      </c>
      <c r="AU22" s="72"/>
      <c r="AV22" s="72"/>
      <c r="AW22" s="71"/>
      <c r="AX22" s="66">
        <f t="shared" si="43"/>
        <v>0</v>
      </c>
      <c r="AY22" s="71"/>
      <c r="AZ22" s="66">
        <f t="shared" si="44"/>
        <v>0</v>
      </c>
      <c r="BA22" s="71"/>
      <c r="BB22" s="66">
        <f t="shared" si="45"/>
        <v>0</v>
      </c>
      <c r="BC22" s="71"/>
      <c r="BD22" s="66">
        <f t="shared" si="46"/>
        <v>0</v>
      </c>
      <c r="BE22" s="71"/>
      <c r="BF22" s="66">
        <f t="shared" si="47"/>
        <v>0</v>
      </c>
      <c r="BG22" s="71"/>
      <c r="BH22" s="66">
        <f t="shared" si="48"/>
        <v>0</v>
      </c>
      <c r="BI22" s="71"/>
      <c r="BJ22" s="66">
        <f t="shared" si="49"/>
        <v>0</v>
      </c>
      <c r="BK22" s="71"/>
      <c r="BL22" s="66">
        <f t="shared" si="50"/>
        <v>0</v>
      </c>
      <c r="BM22" s="71"/>
      <c r="BN22" s="66">
        <f t="shared" si="26"/>
        <v>0</v>
      </c>
      <c r="BO22" s="72"/>
      <c r="BP22" s="72"/>
      <c r="BQ22" s="71"/>
      <c r="BR22" s="71"/>
      <c r="BS22" s="71"/>
      <c r="BT22" s="71"/>
      <c r="BU22" s="72"/>
      <c r="BV22" s="72"/>
    </row>
    <row r="23" spans="1:74" x14ac:dyDescent="0.2">
      <c r="A23" s="75"/>
      <c r="B23" s="77"/>
      <c r="C23" s="73"/>
      <c r="D23" s="73"/>
      <c r="E23" s="73"/>
      <c r="F23" s="74"/>
      <c r="G23" s="74"/>
      <c r="H23" s="74"/>
      <c r="I23" s="74"/>
      <c r="J23" s="73"/>
      <c r="K23" s="64">
        <f t="shared" si="27"/>
        <v>0</v>
      </c>
      <c r="L23" s="73"/>
      <c r="M23" s="64">
        <f t="shared" si="28"/>
        <v>0</v>
      </c>
      <c r="N23" s="73"/>
      <c r="O23" s="64">
        <f t="shared" si="29"/>
        <v>0</v>
      </c>
      <c r="P23" s="73"/>
      <c r="Q23" s="64">
        <f t="shared" si="30"/>
        <v>0</v>
      </c>
      <c r="R23" s="73"/>
      <c r="S23" s="64">
        <f t="shared" si="31"/>
        <v>0</v>
      </c>
      <c r="T23" s="73"/>
      <c r="U23" s="64">
        <f t="shared" si="32"/>
        <v>0</v>
      </c>
      <c r="V23" s="73"/>
      <c r="W23" s="64">
        <f t="shared" si="33"/>
        <v>0</v>
      </c>
      <c r="X23" s="73"/>
      <c r="Y23" s="64">
        <f t="shared" si="34"/>
        <v>0</v>
      </c>
      <c r="Z23" s="73"/>
      <c r="AA23" s="64">
        <f t="shared" si="35"/>
        <v>0</v>
      </c>
      <c r="AB23" s="73"/>
      <c r="AC23" s="64">
        <f t="shared" si="36"/>
        <v>0</v>
      </c>
      <c r="AD23" s="73"/>
      <c r="AE23" s="64">
        <f t="shared" si="37"/>
        <v>0</v>
      </c>
      <c r="AF23" s="73"/>
      <c r="AG23" s="64">
        <f t="shared" si="38"/>
        <v>0</v>
      </c>
      <c r="AH23" s="73"/>
      <c r="AI23" s="64">
        <f t="shared" si="39"/>
        <v>0</v>
      </c>
      <c r="AJ23" s="73"/>
      <c r="AK23" s="64">
        <f t="shared" si="40"/>
        <v>0</v>
      </c>
      <c r="AL23" s="173"/>
      <c r="AM23" s="64">
        <f t="shared" si="24"/>
        <v>0</v>
      </c>
      <c r="AN23" s="73"/>
      <c r="AO23" s="73"/>
      <c r="AP23" s="65">
        <f t="shared" si="41"/>
        <v>0</v>
      </c>
      <c r="AQ23" s="73"/>
      <c r="AR23" s="65">
        <f t="shared" si="42"/>
        <v>0</v>
      </c>
      <c r="AS23" s="73"/>
      <c r="AT23" s="65">
        <f t="shared" si="25"/>
        <v>0</v>
      </c>
      <c r="AU23" s="74"/>
      <c r="AV23" s="74"/>
      <c r="AW23" s="73"/>
      <c r="AX23" s="66">
        <f t="shared" si="43"/>
        <v>0</v>
      </c>
      <c r="AY23" s="73"/>
      <c r="AZ23" s="66">
        <f t="shared" si="44"/>
        <v>0</v>
      </c>
      <c r="BA23" s="73"/>
      <c r="BB23" s="66">
        <f t="shared" si="45"/>
        <v>0</v>
      </c>
      <c r="BC23" s="73"/>
      <c r="BD23" s="66">
        <f t="shared" si="46"/>
        <v>0</v>
      </c>
      <c r="BE23" s="73"/>
      <c r="BF23" s="66">
        <f t="shared" si="47"/>
        <v>0</v>
      </c>
      <c r="BG23" s="73"/>
      <c r="BH23" s="66">
        <f t="shared" si="48"/>
        <v>0</v>
      </c>
      <c r="BI23" s="73"/>
      <c r="BJ23" s="66">
        <f t="shared" si="49"/>
        <v>0</v>
      </c>
      <c r="BK23" s="73"/>
      <c r="BL23" s="66">
        <f t="shared" si="50"/>
        <v>0</v>
      </c>
      <c r="BM23" s="73"/>
      <c r="BN23" s="66">
        <f t="shared" si="26"/>
        <v>0</v>
      </c>
      <c r="BO23" s="74"/>
      <c r="BP23" s="74"/>
      <c r="BQ23" s="73"/>
      <c r="BR23" s="73"/>
      <c r="BS23" s="73"/>
      <c r="BT23" s="73"/>
      <c r="BU23" s="74"/>
      <c r="BV23" s="74"/>
    </row>
    <row r="24" spans="1:74" x14ac:dyDescent="0.2">
      <c r="A24" s="70"/>
      <c r="B24" s="76"/>
      <c r="C24" s="71"/>
      <c r="D24" s="71"/>
      <c r="E24" s="71"/>
      <c r="F24" s="72"/>
      <c r="G24" s="72"/>
      <c r="H24" s="72"/>
      <c r="I24" s="72"/>
      <c r="J24" s="71"/>
      <c r="K24" s="64">
        <f t="shared" si="27"/>
        <v>0</v>
      </c>
      <c r="L24" s="71"/>
      <c r="M24" s="64">
        <f t="shared" si="28"/>
        <v>0</v>
      </c>
      <c r="N24" s="71"/>
      <c r="O24" s="64">
        <f t="shared" si="29"/>
        <v>0</v>
      </c>
      <c r="P24" s="71"/>
      <c r="Q24" s="64">
        <f t="shared" si="30"/>
        <v>0</v>
      </c>
      <c r="R24" s="71"/>
      <c r="S24" s="64">
        <f t="shared" si="31"/>
        <v>0</v>
      </c>
      <c r="T24" s="71"/>
      <c r="U24" s="64">
        <f t="shared" si="32"/>
        <v>0</v>
      </c>
      <c r="V24" s="71"/>
      <c r="W24" s="64">
        <f t="shared" si="33"/>
        <v>0</v>
      </c>
      <c r="X24" s="71"/>
      <c r="Y24" s="64">
        <f t="shared" si="34"/>
        <v>0</v>
      </c>
      <c r="Z24" s="71"/>
      <c r="AA24" s="64">
        <f t="shared" si="35"/>
        <v>0</v>
      </c>
      <c r="AB24" s="71"/>
      <c r="AC24" s="64">
        <f t="shared" si="36"/>
        <v>0</v>
      </c>
      <c r="AD24" s="71"/>
      <c r="AE24" s="64">
        <f t="shared" si="37"/>
        <v>0</v>
      </c>
      <c r="AF24" s="71"/>
      <c r="AG24" s="64">
        <f t="shared" si="38"/>
        <v>0</v>
      </c>
      <c r="AH24" s="71"/>
      <c r="AI24" s="64">
        <f t="shared" si="39"/>
        <v>0</v>
      </c>
      <c r="AJ24" s="71"/>
      <c r="AK24" s="64">
        <f t="shared" si="40"/>
        <v>0</v>
      </c>
      <c r="AL24" s="174"/>
      <c r="AM24" s="64">
        <f t="shared" si="24"/>
        <v>0</v>
      </c>
      <c r="AN24" s="71"/>
      <c r="AO24" s="71"/>
      <c r="AP24" s="65">
        <f t="shared" si="41"/>
        <v>0</v>
      </c>
      <c r="AQ24" s="71"/>
      <c r="AR24" s="65">
        <f t="shared" si="42"/>
        <v>0</v>
      </c>
      <c r="AS24" s="71"/>
      <c r="AT24" s="65">
        <f t="shared" si="25"/>
        <v>0</v>
      </c>
      <c r="AU24" s="72"/>
      <c r="AV24" s="72"/>
      <c r="AW24" s="71"/>
      <c r="AX24" s="66">
        <f t="shared" si="43"/>
        <v>0</v>
      </c>
      <c r="AY24" s="71"/>
      <c r="AZ24" s="66">
        <f t="shared" si="44"/>
        <v>0</v>
      </c>
      <c r="BA24" s="71"/>
      <c r="BB24" s="66">
        <f t="shared" si="45"/>
        <v>0</v>
      </c>
      <c r="BC24" s="71"/>
      <c r="BD24" s="66">
        <f t="shared" si="46"/>
        <v>0</v>
      </c>
      <c r="BE24" s="71"/>
      <c r="BF24" s="66">
        <f t="shared" si="47"/>
        <v>0</v>
      </c>
      <c r="BG24" s="71"/>
      <c r="BH24" s="66">
        <f t="shared" si="48"/>
        <v>0</v>
      </c>
      <c r="BI24" s="71"/>
      <c r="BJ24" s="66">
        <f t="shared" si="49"/>
        <v>0</v>
      </c>
      <c r="BK24" s="71"/>
      <c r="BL24" s="66">
        <f t="shared" si="50"/>
        <v>0</v>
      </c>
      <c r="BM24" s="71"/>
      <c r="BN24" s="66">
        <f t="shared" si="26"/>
        <v>0</v>
      </c>
      <c r="BO24" s="72"/>
      <c r="BP24" s="72"/>
      <c r="BQ24" s="71"/>
      <c r="BR24" s="71"/>
      <c r="BS24" s="71"/>
      <c r="BT24" s="71"/>
      <c r="BU24" s="72"/>
      <c r="BV24" s="72"/>
    </row>
    <row r="25" spans="1:74" x14ac:dyDescent="0.2">
      <c r="A25" s="75"/>
      <c r="B25" s="77"/>
      <c r="C25" s="73"/>
      <c r="D25" s="73"/>
      <c r="E25" s="73"/>
      <c r="F25" s="74"/>
      <c r="G25" s="74"/>
      <c r="H25" s="74"/>
      <c r="I25" s="74"/>
      <c r="J25" s="73"/>
      <c r="K25" s="64">
        <f t="shared" si="27"/>
        <v>0</v>
      </c>
      <c r="L25" s="73"/>
      <c r="M25" s="64">
        <f t="shared" si="28"/>
        <v>0</v>
      </c>
      <c r="N25" s="73"/>
      <c r="O25" s="64">
        <f t="shared" si="29"/>
        <v>0</v>
      </c>
      <c r="P25" s="73"/>
      <c r="Q25" s="64">
        <f t="shared" si="30"/>
        <v>0</v>
      </c>
      <c r="R25" s="73"/>
      <c r="S25" s="64">
        <f t="shared" si="31"/>
        <v>0</v>
      </c>
      <c r="T25" s="73"/>
      <c r="U25" s="64">
        <f t="shared" si="32"/>
        <v>0</v>
      </c>
      <c r="V25" s="73"/>
      <c r="W25" s="64">
        <f t="shared" si="33"/>
        <v>0</v>
      </c>
      <c r="X25" s="73"/>
      <c r="Y25" s="64">
        <f t="shared" si="34"/>
        <v>0</v>
      </c>
      <c r="Z25" s="73"/>
      <c r="AA25" s="64">
        <f t="shared" si="35"/>
        <v>0</v>
      </c>
      <c r="AB25" s="73"/>
      <c r="AC25" s="64">
        <f t="shared" si="36"/>
        <v>0</v>
      </c>
      <c r="AD25" s="73"/>
      <c r="AE25" s="64">
        <f t="shared" si="37"/>
        <v>0</v>
      </c>
      <c r="AF25" s="73"/>
      <c r="AG25" s="64">
        <f t="shared" si="38"/>
        <v>0</v>
      </c>
      <c r="AH25" s="73"/>
      <c r="AI25" s="64">
        <f t="shared" si="39"/>
        <v>0</v>
      </c>
      <c r="AJ25" s="73"/>
      <c r="AK25" s="64">
        <f t="shared" si="40"/>
        <v>0</v>
      </c>
      <c r="AL25" s="173"/>
      <c r="AM25" s="64">
        <f t="shared" si="24"/>
        <v>0</v>
      </c>
      <c r="AN25" s="73"/>
      <c r="AO25" s="73"/>
      <c r="AP25" s="65">
        <f t="shared" si="41"/>
        <v>0</v>
      </c>
      <c r="AQ25" s="73"/>
      <c r="AR25" s="65">
        <f t="shared" si="42"/>
        <v>0</v>
      </c>
      <c r="AS25" s="73"/>
      <c r="AT25" s="65">
        <f t="shared" si="25"/>
        <v>0</v>
      </c>
      <c r="AU25" s="74"/>
      <c r="AV25" s="74"/>
      <c r="AW25" s="73"/>
      <c r="AX25" s="66">
        <f t="shared" si="43"/>
        <v>0</v>
      </c>
      <c r="AY25" s="73"/>
      <c r="AZ25" s="66">
        <f t="shared" si="44"/>
        <v>0</v>
      </c>
      <c r="BA25" s="73"/>
      <c r="BB25" s="66">
        <f t="shared" si="45"/>
        <v>0</v>
      </c>
      <c r="BC25" s="73"/>
      <c r="BD25" s="66">
        <f t="shared" si="46"/>
        <v>0</v>
      </c>
      <c r="BE25" s="73"/>
      <c r="BF25" s="66">
        <f t="shared" si="47"/>
        <v>0</v>
      </c>
      <c r="BG25" s="73"/>
      <c r="BH25" s="66">
        <f t="shared" si="48"/>
        <v>0</v>
      </c>
      <c r="BI25" s="73"/>
      <c r="BJ25" s="66">
        <f t="shared" si="49"/>
        <v>0</v>
      </c>
      <c r="BK25" s="73"/>
      <c r="BL25" s="66">
        <f t="shared" si="50"/>
        <v>0</v>
      </c>
      <c r="BM25" s="73"/>
      <c r="BN25" s="66">
        <f t="shared" si="26"/>
        <v>0</v>
      </c>
      <c r="BO25" s="74"/>
      <c r="BP25" s="74"/>
      <c r="BQ25" s="73"/>
      <c r="BR25" s="73"/>
      <c r="BS25" s="73"/>
      <c r="BT25" s="73"/>
      <c r="BU25" s="74"/>
      <c r="BV25" s="74"/>
    </row>
    <row r="26" spans="1:74" x14ac:dyDescent="0.2">
      <c r="A26" s="70"/>
      <c r="B26" s="76"/>
      <c r="C26" s="71"/>
      <c r="D26" s="71"/>
      <c r="E26" s="71"/>
      <c r="F26" s="72"/>
      <c r="G26" s="72"/>
      <c r="H26" s="72"/>
      <c r="I26" s="72"/>
      <c r="J26" s="71"/>
      <c r="K26" s="64">
        <f t="shared" si="27"/>
        <v>0</v>
      </c>
      <c r="L26" s="71"/>
      <c r="M26" s="64">
        <f t="shared" si="28"/>
        <v>0</v>
      </c>
      <c r="N26" s="71"/>
      <c r="O26" s="64">
        <f t="shared" si="29"/>
        <v>0</v>
      </c>
      <c r="P26" s="71"/>
      <c r="Q26" s="64">
        <f t="shared" si="30"/>
        <v>0</v>
      </c>
      <c r="R26" s="71"/>
      <c r="S26" s="64">
        <f t="shared" si="31"/>
        <v>0</v>
      </c>
      <c r="T26" s="71"/>
      <c r="U26" s="64">
        <f t="shared" si="32"/>
        <v>0</v>
      </c>
      <c r="V26" s="71"/>
      <c r="W26" s="64">
        <f t="shared" si="33"/>
        <v>0</v>
      </c>
      <c r="X26" s="71"/>
      <c r="Y26" s="64">
        <f t="shared" si="34"/>
        <v>0</v>
      </c>
      <c r="Z26" s="71"/>
      <c r="AA26" s="64">
        <f t="shared" si="35"/>
        <v>0</v>
      </c>
      <c r="AB26" s="71"/>
      <c r="AC26" s="64">
        <f t="shared" si="36"/>
        <v>0</v>
      </c>
      <c r="AD26" s="71"/>
      <c r="AE26" s="64">
        <f t="shared" si="37"/>
        <v>0</v>
      </c>
      <c r="AF26" s="71"/>
      <c r="AG26" s="64">
        <f t="shared" si="38"/>
        <v>0</v>
      </c>
      <c r="AH26" s="71"/>
      <c r="AI26" s="64">
        <f t="shared" si="39"/>
        <v>0</v>
      </c>
      <c r="AJ26" s="71"/>
      <c r="AK26" s="64">
        <f t="shared" si="40"/>
        <v>0</v>
      </c>
      <c r="AL26" s="174"/>
      <c r="AM26" s="64">
        <f t="shared" si="24"/>
        <v>0</v>
      </c>
      <c r="AN26" s="71"/>
      <c r="AO26" s="71"/>
      <c r="AP26" s="65">
        <f t="shared" si="41"/>
        <v>0</v>
      </c>
      <c r="AQ26" s="71"/>
      <c r="AR26" s="65">
        <f t="shared" si="42"/>
        <v>0</v>
      </c>
      <c r="AS26" s="71"/>
      <c r="AT26" s="65">
        <f t="shared" si="25"/>
        <v>0</v>
      </c>
      <c r="AU26" s="72"/>
      <c r="AV26" s="72"/>
      <c r="AW26" s="71"/>
      <c r="AX26" s="66">
        <f t="shared" si="43"/>
        <v>0</v>
      </c>
      <c r="AY26" s="71"/>
      <c r="AZ26" s="66">
        <f t="shared" si="44"/>
        <v>0</v>
      </c>
      <c r="BA26" s="71"/>
      <c r="BB26" s="66">
        <f t="shared" si="45"/>
        <v>0</v>
      </c>
      <c r="BC26" s="71"/>
      <c r="BD26" s="66">
        <f t="shared" si="46"/>
        <v>0</v>
      </c>
      <c r="BE26" s="71"/>
      <c r="BF26" s="66">
        <f t="shared" si="47"/>
        <v>0</v>
      </c>
      <c r="BG26" s="71"/>
      <c r="BH26" s="66">
        <f t="shared" si="48"/>
        <v>0</v>
      </c>
      <c r="BI26" s="71"/>
      <c r="BJ26" s="66">
        <f t="shared" si="49"/>
        <v>0</v>
      </c>
      <c r="BK26" s="71"/>
      <c r="BL26" s="66">
        <f t="shared" si="50"/>
        <v>0</v>
      </c>
      <c r="BM26" s="71"/>
      <c r="BN26" s="66">
        <f t="shared" si="26"/>
        <v>0</v>
      </c>
      <c r="BO26" s="72"/>
      <c r="BP26" s="72"/>
      <c r="BQ26" s="71"/>
      <c r="BR26" s="71"/>
      <c r="BS26" s="71"/>
      <c r="BT26" s="71"/>
      <c r="BU26" s="72"/>
      <c r="BV26" s="72"/>
    </row>
    <row r="27" spans="1:74" x14ac:dyDescent="0.2">
      <c r="A27" s="75"/>
      <c r="B27" s="77"/>
      <c r="C27" s="73"/>
      <c r="D27" s="73"/>
      <c r="E27" s="73"/>
      <c r="F27" s="74"/>
      <c r="G27" s="74"/>
      <c r="H27" s="74"/>
      <c r="I27" s="74"/>
      <c r="J27" s="73"/>
      <c r="K27" s="64">
        <f t="shared" si="27"/>
        <v>0</v>
      </c>
      <c r="L27" s="73"/>
      <c r="M27" s="64">
        <f t="shared" si="28"/>
        <v>0</v>
      </c>
      <c r="N27" s="73"/>
      <c r="O27" s="64">
        <f t="shared" si="29"/>
        <v>0</v>
      </c>
      <c r="P27" s="73"/>
      <c r="Q27" s="64">
        <f t="shared" si="30"/>
        <v>0</v>
      </c>
      <c r="R27" s="73"/>
      <c r="S27" s="64">
        <f t="shared" si="31"/>
        <v>0</v>
      </c>
      <c r="T27" s="73"/>
      <c r="U27" s="64">
        <f t="shared" si="32"/>
        <v>0</v>
      </c>
      <c r="V27" s="73"/>
      <c r="W27" s="64">
        <f t="shared" si="33"/>
        <v>0</v>
      </c>
      <c r="X27" s="73"/>
      <c r="Y27" s="64">
        <f t="shared" si="34"/>
        <v>0</v>
      </c>
      <c r="Z27" s="73"/>
      <c r="AA27" s="64">
        <f t="shared" si="35"/>
        <v>0</v>
      </c>
      <c r="AB27" s="73"/>
      <c r="AC27" s="64">
        <f t="shared" si="36"/>
        <v>0</v>
      </c>
      <c r="AD27" s="73"/>
      <c r="AE27" s="64">
        <f t="shared" si="37"/>
        <v>0</v>
      </c>
      <c r="AF27" s="73"/>
      <c r="AG27" s="64">
        <f t="shared" si="38"/>
        <v>0</v>
      </c>
      <c r="AH27" s="73"/>
      <c r="AI27" s="64">
        <f t="shared" si="39"/>
        <v>0</v>
      </c>
      <c r="AJ27" s="73"/>
      <c r="AK27" s="64">
        <f t="shared" si="40"/>
        <v>0</v>
      </c>
      <c r="AL27" s="173"/>
      <c r="AM27" s="64">
        <f t="shared" si="24"/>
        <v>0</v>
      </c>
      <c r="AN27" s="73"/>
      <c r="AO27" s="73"/>
      <c r="AP27" s="65">
        <f t="shared" si="41"/>
        <v>0</v>
      </c>
      <c r="AQ27" s="73"/>
      <c r="AR27" s="65">
        <f t="shared" si="42"/>
        <v>0</v>
      </c>
      <c r="AS27" s="73"/>
      <c r="AT27" s="65">
        <f t="shared" si="25"/>
        <v>0</v>
      </c>
      <c r="AU27" s="74"/>
      <c r="AV27" s="74"/>
      <c r="AW27" s="73"/>
      <c r="AX27" s="66">
        <f t="shared" si="43"/>
        <v>0</v>
      </c>
      <c r="AY27" s="73"/>
      <c r="AZ27" s="66">
        <f t="shared" si="44"/>
        <v>0</v>
      </c>
      <c r="BA27" s="73"/>
      <c r="BB27" s="66">
        <f t="shared" si="45"/>
        <v>0</v>
      </c>
      <c r="BC27" s="73"/>
      <c r="BD27" s="66">
        <f t="shared" si="46"/>
        <v>0</v>
      </c>
      <c r="BE27" s="73"/>
      <c r="BF27" s="66">
        <f t="shared" si="47"/>
        <v>0</v>
      </c>
      <c r="BG27" s="73"/>
      <c r="BH27" s="66">
        <f t="shared" si="48"/>
        <v>0</v>
      </c>
      <c r="BI27" s="73"/>
      <c r="BJ27" s="66">
        <f t="shared" si="49"/>
        <v>0</v>
      </c>
      <c r="BK27" s="73"/>
      <c r="BL27" s="66">
        <f t="shared" si="50"/>
        <v>0</v>
      </c>
      <c r="BM27" s="73"/>
      <c r="BN27" s="66">
        <f t="shared" si="26"/>
        <v>0</v>
      </c>
      <c r="BO27" s="74"/>
      <c r="BP27" s="74"/>
      <c r="BQ27" s="73"/>
      <c r="BR27" s="73"/>
      <c r="BS27" s="73"/>
      <c r="BT27" s="73"/>
      <c r="BU27" s="74"/>
      <c r="BV27" s="74"/>
    </row>
    <row r="28" spans="1:74" x14ac:dyDescent="0.2">
      <c r="A28" s="70"/>
      <c r="B28" s="76"/>
      <c r="C28" s="71"/>
      <c r="D28" s="71"/>
      <c r="E28" s="71"/>
      <c r="F28" s="72"/>
      <c r="G28" s="72"/>
      <c r="H28" s="72"/>
      <c r="I28" s="72"/>
      <c r="J28" s="71"/>
      <c r="K28" s="64">
        <f t="shared" si="27"/>
        <v>0</v>
      </c>
      <c r="L28" s="71"/>
      <c r="M28" s="64">
        <f t="shared" si="28"/>
        <v>0</v>
      </c>
      <c r="N28" s="71"/>
      <c r="O28" s="64">
        <f t="shared" si="29"/>
        <v>0</v>
      </c>
      <c r="P28" s="71"/>
      <c r="Q28" s="64">
        <f t="shared" si="30"/>
        <v>0</v>
      </c>
      <c r="R28" s="71"/>
      <c r="S28" s="64">
        <f t="shared" si="31"/>
        <v>0</v>
      </c>
      <c r="T28" s="71"/>
      <c r="U28" s="64">
        <f t="shared" si="32"/>
        <v>0</v>
      </c>
      <c r="V28" s="71"/>
      <c r="W28" s="64">
        <f t="shared" si="33"/>
        <v>0</v>
      </c>
      <c r="X28" s="71"/>
      <c r="Y28" s="64">
        <f t="shared" si="34"/>
        <v>0</v>
      </c>
      <c r="Z28" s="71"/>
      <c r="AA28" s="64">
        <f t="shared" si="35"/>
        <v>0</v>
      </c>
      <c r="AB28" s="71"/>
      <c r="AC28" s="64">
        <f t="shared" si="36"/>
        <v>0</v>
      </c>
      <c r="AD28" s="71"/>
      <c r="AE28" s="64">
        <f t="shared" si="37"/>
        <v>0</v>
      </c>
      <c r="AF28" s="71"/>
      <c r="AG28" s="64">
        <f t="shared" si="38"/>
        <v>0</v>
      </c>
      <c r="AH28" s="71"/>
      <c r="AI28" s="64">
        <f t="shared" si="39"/>
        <v>0</v>
      </c>
      <c r="AJ28" s="71"/>
      <c r="AK28" s="64">
        <f t="shared" si="40"/>
        <v>0</v>
      </c>
      <c r="AL28" s="174"/>
      <c r="AM28" s="64">
        <f t="shared" si="24"/>
        <v>0</v>
      </c>
      <c r="AN28" s="71"/>
      <c r="AO28" s="71"/>
      <c r="AP28" s="65">
        <f t="shared" si="41"/>
        <v>0</v>
      </c>
      <c r="AQ28" s="71"/>
      <c r="AR28" s="65">
        <f t="shared" si="42"/>
        <v>0</v>
      </c>
      <c r="AS28" s="71"/>
      <c r="AT28" s="65">
        <f t="shared" si="25"/>
        <v>0</v>
      </c>
      <c r="AU28" s="72"/>
      <c r="AV28" s="72"/>
      <c r="AW28" s="71"/>
      <c r="AX28" s="66">
        <f t="shared" si="43"/>
        <v>0</v>
      </c>
      <c r="AY28" s="71"/>
      <c r="AZ28" s="66">
        <f t="shared" si="44"/>
        <v>0</v>
      </c>
      <c r="BA28" s="71"/>
      <c r="BB28" s="66">
        <f t="shared" si="45"/>
        <v>0</v>
      </c>
      <c r="BC28" s="71"/>
      <c r="BD28" s="66">
        <f t="shared" si="46"/>
        <v>0</v>
      </c>
      <c r="BE28" s="71"/>
      <c r="BF28" s="66">
        <f t="shared" si="47"/>
        <v>0</v>
      </c>
      <c r="BG28" s="71"/>
      <c r="BH28" s="66">
        <f t="shared" si="48"/>
        <v>0</v>
      </c>
      <c r="BI28" s="71"/>
      <c r="BJ28" s="66">
        <f t="shared" si="49"/>
        <v>0</v>
      </c>
      <c r="BK28" s="71"/>
      <c r="BL28" s="66">
        <f t="shared" si="50"/>
        <v>0</v>
      </c>
      <c r="BM28" s="71"/>
      <c r="BN28" s="66">
        <f t="shared" si="26"/>
        <v>0</v>
      </c>
      <c r="BO28" s="72"/>
      <c r="BP28" s="72"/>
      <c r="BQ28" s="71"/>
      <c r="BR28" s="71"/>
      <c r="BS28" s="71"/>
      <c r="BT28" s="71"/>
      <c r="BU28" s="72"/>
      <c r="BV28" s="72"/>
    </row>
    <row r="29" spans="1:74" x14ac:dyDescent="0.2">
      <c r="A29" s="75"/>
      <c r="B29" s="77"/>
      <c r="C29" s="73"/>
      <c r="D29" s="73"/>
      <c r="E29" s="73"/>
      <c r="F29" s="74"/>
      <c r="G29" s="74"/>
      <c r="H29" s="74"/>
      <c r="I29" s="74"/>
      <c r="J29" s="73"/>
      <c r="K29" s="64">
        <f t="shared" si="27"/>
        <v>0</v>
      </c>
      <c r="L29" s="73"/>
      <c r="M29" s="64">
        <f t="shared" si="28"/>
        <v>0</v>
      </c>
      <c r="N29" s="73"/>
      <c r="O29" s="64">
        <f t="shared" si="29"/>
        <v>0</v>
      </c>
      <c r="P29" s="73"/>
      <c r="Q29" s="64">
        <f t="shared" si="30"/>
        <v>0</v>
      </c>
      <c r="R29" s="73"/>
      <c r="S29" s="64">
        <f t="shared" si="31"/>
        <v>0</v>
      </c>
      <c r="T29" s="73"/>
      <c r="U29" s="64">
        <f t="shared" si="32"/>
        <v>0</v>
      </c>
      <c r="V29" s="73"/>
      <c r="W29" s="64">
        <f t="shared" si="33"/>
        <v>0</v>
      </c>
      <c r="X29" s="73"/>
      <c r="Y29" s="64">
        <f t="shared" si="34"/>
        <v>0</v>
      </c>
      <c r="Z29" s="73"/>
      <c r="AA29" s="64">
        <f t="shared" si="35"/>
        <v>0</v>
      </c>
      <c r="AB29" s="73"/>
      <c r="AC29" s="64">
        <f t="shared" si="36"/>
        <v>0</v>
      </c>
      <c r="AD29" s="73"/>
      <c r="AE29" s="64">
        <f t="shared" si="37"/>
        <v>0</v>
      </c>
      <c r="AF29" s="73"/>
      <c r="AG29" s="64">
        <f t="shared" si="38"/>
        <v>0</v>
      </c>
      <c r="AH29" s="73"/>
      <c r="AI29" s="64">
        <f t="shared" si="39"/>
        <v>0</v>
      </c>
      <c r="AJ29" s="73"/>
      <c r="AK29" s="64">
        <f t="shared" si="40"/>
        <v>0</v>
      </c>
      <c r="AL29" s="173"/>
      <c r="AM29" s="64">
        <f t="shared" si="24"/>
        <v>0</v>
      </c>
      <c r="AN29" s="73"/>
      <c r="AO29" s="73"/>
      <c r="AP29" s="65">
        <f t="shared" si="41"/>
        <v>0</v>
      </c>
      <c r="AQ29" s="73"/>
      <c r="AR29" s="65">
        <f t="shared" si="42"/>
        <v>0</v>
      </c>
      <c r="AS29" s="73"/>
      <c r="AT29" s="65">
        <f t="shared" si="25"/>
        <v>0</v>
      </c>
      <c r="AU29" s="74"/>
      <c r="AV29" s="74"/>
      <c r="AW29" s="73"/>
      <c r="AX29" s="66">
        <f t="shared" si="43"/>
        <v>0</v>
      </c>
      <c r="AY29" s="73"/>
      <c r="AZ29" s="66">
        <f t="shared" si="44"/>
        <v>0</v>
      </c>
      <c r="BA29" s="73"/>
      <c r="BB29" s="66">
        <f t="shared" si="45"/>
        <v>0</v>
      </c>
      <c r="BC29" s="73"/>
      <c r="BD29" s="66">
        <f t="shared" si="46"/>
        <v>0</v>
      </c>
      <c r="BE29" s="73"/>
      <c r="BF29" s="66">
        <f t="shared" si="47"/>
        <v>0</v>
      </c>
      <c r="BG29" s="73"/>
      <c r="BH29" s="66">
        <f t="shared" si="48"/>
        <v>0</v>
      </c>
      <c r="BI29" s="73"/>
      <c r="BJ29" s="66">
        <f t="shared" si="49"/>
        <v>0</v>
      </c>
      <c r="BK29" s="73"/>
      <c r="BL29" s="66">
        <f t="shared" si="50"/>
        <v>0</v>
      </c>
      <c r="BM29" s="73"/>
      <c r="BN29" s="66">
        <f t="shared" si="26"/>
        <v>0</v>
      </c>
      <c r="BO29" s="74"/>
      <c r="BP29" s="74"/>
      <c r="BQ29" s="73"/>
      <c r="BR29" s="73"/>
      <c r="BS29" s="73"/>
      <c r="BT29" s="73"/>
      <c r="BU29" s="74"/>
      <c r="BV29" s="74"/>
    </row>
    <row r="30" spans="1:74" x14ac:dyDescent="0.2">
      <c r="A30" s="70"/>
      <c r="B30" s="76"/>
      <c r="C30" s="71"/>
      <c r="D30" s="71"/>
      <c r="E30" s="71"/>
      <c r="F30" s="72"/>
      <c r="G30" s="72"/>
      <c r="H30" s="72"/>
      <c r="I30" s="72"/>
      <c r="J30" s="71"/>
      <c r="K30" s="64">
        <f t="shared" si="27"/>
        <v>0</v>
      </c>
      <c r="L30" s="71"/>
      <c r="M30" s="64">
        <f t="shared" si="28"/>
        <v>0</v>
      </c>
      <c r="N30" s="71"/>
      <c r="O30" s="64">
        <f t="shared" si="29"/>
        <v>0</v>
      </c>
      <c r="P30" s="71"/>
      <c r="Q30" s="64">
        <f t="shared" si="30"/>
        <v>0</v>
      </c>
      <c r="R30" s="71"/>
      <c r="S30" s="64">
        <f t="shared" si="31"/>
        <v>0</v>
      </c>
      <c r="T30" s="71"/>
      <c r="U30" s="64">
        <f t="shared" si="32"/>
        <v>0</v>
      </c>
      <c r="V30" s="71"/>
      <c r="W30" s="64">
        <f t="shared" si="33"/>
        <v>0</v>
      </c>
      <c r="X30" s="71"/>
      <c r="Y30" s="64">
        <f t="shared" si="34"/>
        <v>0</v>
      </c>
      <c r="Z30" s="71"/>
      <c r="AA30" s="64">
        <f t="shared" si="35"/>
        <v>0</v>
      </c>
      <c r="AB30" s="71"/>
      <c r="AC30" s="64">
        <f t="shared" si="36"/>
        <v>0</v>
      </c>
      <c r="AD30" s="71"/>
      <c r="AE30" s="64">
        <f t="shared" si="37"/>
        <v>0</v>
      </c>
      <c r="AF30" s="71"/>
      <c r="AG30" s="64">
        <f t="shared" si="38"/>
        <v>0</v>
      </c>
      <c r="AH30" s="71"/>
      <c r="AI30" s="64">
        <f t="shared" si="39"/>
        <v>0</v>
      </c>
      <c r="AJ30" s="71"/>
      <c r="AK30" s="64">
        <f t="shared" si="40"/>
        <v>0</v>
      </c>
      <c r="AL30" s="174"/>
      <c r="AM30" s="64">
        <f t="shared" si="24"/>
        <v>0</v>
      </c>
      <c r="AN30" s="71"/>
      <c r="AO30" s="71"/>
      <c r="AP30" s="65">
        <f t="shared" si="41"/>
        <v>0</v>
      </c>
      <c r="AQ30" s="71"/>
      <c r="AR30" s="65">
        <f t="shared" si="42"/>
        <v>0</v>
      </c>
      <c r="AS30" s="71"/>
      <c r="AT30" s="65">
        <f t="shared" si="25"/>
        <v>0</v>
      </c>
      <c r="AU30" s="72"/>
      <c r="AV30" s="72"/>
      <c r="AW30" s="71"/>
      <c r="AX30" s="66">
        <f t="shared" si="43"/>
        <v>0</v>
      </c>
      <c r="AY30" s="71"/>
      <c r="AZ30" s="66">
        <f t="shared" si="44"/>
        <v>0</v>
      </c>
      <c r="BA30" s="71"/>
      <c r="BB30" s="66">
        <f t="shared" si="45"/>
        <v>0</v>
      </c>
      <c r="BC30" s="71"/>
      <c r="BD30" s="66">
        <f t="shared" si="46"/>
        <v>0</v>
      </c>
      <c r="BE30" s="71"/>
      <c r="BF30" s="66">
        <f t="shared" si="47"/>
        <v>0</v>
      </c>
      <c r="BG30" s="71"/>
      <c r="BH30" s="66">
        <f t="shared" si="48"/>
        <v>0</v>
      </c>
      <c r="BI30" s="71"/>
      <c r="BJ30" s="66">
        <f t="shared" si="49"/>
        <v>0</v>
      </c>
      <c r="BK30" s="71"/>
      <c r="BL30" s="66">
        <f t="shared" si="50"/>
        <v>0</v>
      </c>
      <c r="BM30" s="71"/>
      <c r="BN30" s="66">
        <f t="shared" si="26"/>
        <v>0</v>
      </c>
      <c r="BO30" s="72"/>
      <c r="BP30" s="72"/>
      <c r="BQ30" s="71"/>
      <c r="BR30" s="71"/>
      <c r="BS30" s="71"/>
      <c r="BT30" s="71"/>
      <c r="BU30" s="72"/>
      <c r="BV30" s="72"/>
    </row>
    <row r="31" spans="1:74" x14ac:dyDescent="0.2">
      <c r="A31" s="75"/>
      <c r="B31" s="77"/>
      <c r="C31" s="73"/>
      <c r="D31" s="73"/>
      <c r="E31" s="73"/>
      <c r="F31" s="74"/>
      <c r="G31" s="74"/>
      <c r="H31" s="74"/>
      <c r="I31" s="74"/>
      <c r="J31" s="73"/>
      <c r="K31" s="64">
        <f t="shared" si="27"/>
        <v>0</v>
      </c>
      <c r="L31" s="73"/>
      <c r="M31" s="64">
        <f t="shared" si="28"/>
        <v>0</v>
      </c>
      <c r="N31" s="73"/>
      <c r="O31" s="64">
        <f t="shared" si="29"/>
        <v>0</v>
      </c>
      <c r="P31" s="73"/>
      <c r="Q31" s="64">
        <f t="shared" si="30"/>
        <v>0</v>
      </c>
      <c r="R31" s="73"/>
      <c r="S31" s="64">
        <f t="shared" si="31"/>
        <v>0</v>
      </c>
      <c r="T31" s="73"/>
      <c r="U31" s="64">
        <f t="shared" si="32"/>
        <v>0</v>
      </c>
      <c r="V31" s="73"/>
      <c r="W31" s="64">
        <f t="shared" si="33"/>
        <v>0</v>
      </c>
      <c r="X31" s="73"/>
      <c r="Y31" s="64">
        <f t="shared" si="34"/>
        <v>0</v>
      </c>
      <c r="Z31" s="73"/>
      <c r="AA31" s="64">
        <f t="shared" si="35"/>
        <v>0</v>
      </c>
      <c r="AB31" s="73"/>
      <c r="AC31" s="64">
        <f t="shared" si="36"/>
        <v>0</v>
      </c>
      <c r="AD31" s="73"/>
      <c r="AE31" s="64">
        <f t="shared" si="37"/>
        <v>0</v>
      </c>
      <c r="AF31" s="73"/>
      <c r="AG31" s="64">
        <f t="shared" si="38"/>
        <v>0</v>
      </c>
      <c r="AH31" s="73"/>
      <c r="AI31" s="64">
        <f t="shared" si="39"/>
        <v>0</v>
      </c>
      <c r="AJ31" s="73"/>
      <c r="AK31" s="64">
        <f t="shared" si="40"/>
        <v>0</v>
      </c>
      <c r="AL31" s="173"/>
      <c r="AM31" s="64">
        <f t="shared" si="24"/>
        <v>0</v>
      </c>
      <c r="AN31" s="73"/>
      <c r="AO31" s="73"/>
      <c r="AP31" s="65">
        <f t="shared" si="41"/>
        <v>0</v>
      </c>
      <c r="AQ31" s="73"/>
      <c r="AR31" s="65">
        <f t="shared" si="42"/>
        <v>0</v>
      </c>
      <c r="AS31" s="73"/>
      <c r="AT31" s="65">
        <f t="shared" si="25"/>
        <v>0</v>
      </c>
      <c r="AU31" s="74"/>
      <c r="AV31" s="74"/>
      <c r="AW31" s="73"/>
      <c r="AX31" s="66">
        <f t="shared" si="43"/>
        <v>0</v>
      </c>
      <c r="AY31" s="73"/>
      <c r="AZ31" s="66">
        <f t="shared" si="44"/>
        <v>0</v>
      </c>
      <c r="BA31" s="73"/>
      <c r="BB31" s="66">
        <f t="shared" si="45"/>
        <v>0</v>
      </c>
      <c r="BC31" s="73"/>
      <c r="BD31" s="66">
        <f t="shared" si="46"/>
        <v>0</v>
      </c>
      <c r="BE31" s="73"/>
      <c r="BF31" s="66">
        <f t="shared" si="47"/>
        <v>0</v>
      </c>
      <c r="BG31" s="73"/>
      <c r="BH31" s="66">
        <f t="shared" si="48"/>
        <v>0</v>
      </c>
      <c r="BI31" s="73"/>
      <c r="BJ31" s="66">
        <f t="shared" si="49"/>
        <v>0</v>
      </c>
      <c r="BK31" s="73"/>
      <c r="BL31" s="66">
        <f t="shared" si="50"/>
        <v>0</v>
      </c>
      <c r="BM31" s="73"/>
      <c r="BN31" s="66">
        <f t="shared" si="26"/>
        <v>0</v>
      </c>
      <c r="BO31" s="74"/>
      <c r="BP31" s="74"/>
      <c r="BQ31" s="73"/>
      <c r="BR31" s="73"/>
      <c r="BS31" s="73"/>
      <c r="BT31" s="73"/>
      <c r="BU31" s="74"/>
      <c r="BV31" s="74"/>
    </row>
    <row r="32" spans="1:74" x14ac:dyDescent="0.2">
      <c r="A32" s="70"/>
      <c r="B32" s="76"/>
      <c r="C32" s="71"/>
      <c r="D32" s="71"/>
      <c r="E32" s="71"/>
      <c r="F32" s="72"/>
      <c r="G32" s="72"/>
      <c r="H32" s="72"/>
      <c r="I32" s="72"/>
      <c r="J32" s="71"/>
      <c r="K32" s="64">
        <f t="shared" si="27"/>
        <v>0</v>
      </c>
      <c r="L32" s="71"/>
      <c r="M32" s="64">
        <f t="shared" si="28"/>
        <v>0</v>
      </c>
      <c r="N32" s="71"/>
      <c r="O32" s="64">
        <f t="shared" si="29"/>
        <v>0</v>
      </c>
      <c r="P32" s="71"/>
      <c r="Q32" s="64">
        <f t="shared" si="30"/>
        <v>0</v>
      </c>
      <c r="R32" s="71"/>
      <c r="S32" s="64">
        <f t="shared" si="31"/>
        <v>0</v>
      </c>
      <c r="T32" s="71"/>
      <c r="U32" s="64">
        <f t="shared" si="32"/>
        <v>0</v>
      </c>
      <c r="V32" s="71"/>
      <c r="W32" s="64">
        <f t="shared" si="33"/>
        <v>0</v>
      </c>
      <c r="X32" s="71"/>
      <c r="Y32" s="64">
        <f t="shared" si="34"/>
        <v>0</v>
      </c>
      <c r="Z32" s="71"/>
      <c r="AA32" s="64">
        <f t="shared" si="35"/>
        <v>0</v>
      </c>
      <c r="AB32" s="71"/>
      <c r="AC32" s="64">
        <f t="shared" si="36"/>
        <v>0</v>
      </c>
      <c r="AD32" s="71"/>
      <c r="AE32" s="64">
        <f t="shared" si="37"/>
        <v>0</v>
      </c>
      <c r="AF32" s="71"/>
      <c r="AG32" s="64">
        <f t="shared" si="38"/>
        <v>0</v>
      </c>
      <c r="AH32" s="71"/>
      <c r="AI32" s="64">
        <f t="shared" si="39"/>
        <v>0</v>
      </c>
      <c r="AJ32" s="71"/>
      <c r="AK32" s="64">
        <f t="shared" si="40"/>
        <v>0</v>
      </c>
      <c r="AL32" s="174"/>
      <c r="AM32" s="64">
        <f t="shared" si="24"/>
        <v>0</v>
      </c>
      <c r="AN32" s="71"/>
      <c r="AO32" s="71"/>
      <c r="AP32" s="65">
        <f t="shared" si="41"/>
        <v>0</v>
      </c>
      <c r="AQ32" s="71"/>
      <c r="AR32" s="65">
        <f t="shared" si="42"/>
        <v>0</v>
      </c>
      <c r="AS32" s="71"/>
      <c r="AT32" s="65">
        <f t="shared" si="25"/>
        <v>0</v>
      </c>
      <c r="AU32" s="72"/>
      <c r="AV32" s="72"/>
      <c r="AW32" s="71"/>
      <c r="AX32" s="66">
        <f t="shared" si="43"/>
        <v>0</v>
      </c>
      <c r="AY32" s="71"/>
      <c r="AZ32" s="66">
        <f t="shared" si="44"/>
        <v>0</v>
      </c>
      <c r="BA32" s="71"/>
      <c r="BB32" s="66">
        <f t="shared" si="45"/>
        <v>0</v>
      </c>
      <c r="BC32" s="71"/>
      <c r="BD32" s="66">
        <f t="shared" si="46"/>
        <v>0</v>
      </c>
      <c r="BE32" s="71"/>
      <c r="BF32" s="66">
        <f t="shared" si="47"/>
        <v>0</v>
      </c>
      <c r="BG32" s="71"/>
      <c r="BH32" s="66">
        <f t="shared" si="48"/>
        <v>0</v>
      </c>
      <c r="BI32" s="71"/>
      <c r="BJ32" s="66">
        <f t="shared" si="49"/>
        <v>0</v>
      </c>
      <c r="BK32" s="71"/>
      <c r="BL32" s="66">
        <f t="shared" si="50"/>
        <v>0</v>
      </c>
      <c r="BM32" s="71"/>
      <c r="BN32" s="66">
        <f t="shared" si="26"/>
        <v>0</v>
      </c>
      <c r="BO32" s="72"/>
      <c r="BP32" s="72"/>
      <c r="BQ32" s="71"/>
      <c r="BR32" s="71"/>
      <c r="BS32" s="71"/>
      <c r="BT32" s="71"/>
      <c r="BU32" s="72"/>
      <c r="BV32" s="72"/>
    </row>
    <row r="33" spans="1:74" x14ac:dyDescent="0.2">
      <c r="A33" s="75"/>
      <c r="B33" s="77"/>
      <c r="C33" s="73"/>
      <c r="D33" s="73"/>
      <c r="E33" s="73"/>
      <c r="F33" s="74"/>
      <c r="G33" s="74"/>
      <c r="H33" s="74"/>
      <c r="I33" s="74"/>
      <c r="J33" s="73"/>
      <c r="K33" s="64">
        <f t="shared" si="27"/>
        <v>0</v>
      </c>
      <c r="L33" s="73"/>
      <c r="M33" s="64">
        <f t="shared" si="28"/>
        <v>0</v>
      </c>
      <c r="N33" s="73"/>
      <c r="O33" s="64">
        <f t="shared" si="29"/>
        <v>0</v>
      </c>
      <c r="P33" s="73"/>
      <c r="Q33" s="64">
        <f t="shared" si="30"/>
        <v>0</v>
      </c>
      <c r="R33" s="73"/>
      <c r="S33" s="64">
        <f t="shared" si="31"/>
        <v>0</v>
      </c>
      <c r="T33" s="73"/>
      <c r="U33" s="64">
        <f t="shared" si="32"/>
        <v>0</v>
      </c>
      <c r="V33" s="73"/>
      <c r="W33" s="64">
        <f t="shared" si="33"/>
        <v>0</v>
      </c>
      <c r="X33" s="73"/>
      <c r="Y33" s="64">
        <f t="shared" si="34"/>
        <v>0</v>
      </c>
      <c r="Z33" s="73"/>
      <c r="AA33" s="64">
        <f t="shared" si="35"/>
        <v>0</v>
      </c>
      <c r="AB33" s="73"/>
      <c r="AC33" s="64">
        <f t="shared" si="36"/>
        <v>0</v>
      </c>
      <c r="AD33" s="73"/>
      <c r="AE33" s="64">
        <f t="shared" si="37"/>
        <v>0</v>
      </c>
      <c r="AF33" s="73"/>
      <c r="AG33" s="64">
        <f t="shared" si="38"/>
        <v>0</v>
      </c>
      <c r="AH33" s="73"/>
      <c r="AI33" s="64">
        <f t="shared" si="39"/>
        <v>0</v>
      </c>
      <c r="AJ33" s="73"/>
      <c r="AK33" s="64">
        <f t="shared" si="40"/>
        <v>0</v>
      </c>
      <c r="AL33" s="173"/>
      <c r="AM33" s="64">
        <f t="shared" si="24"/>
        <v>0</v>
      </c>
      <c r="AN33" s="73"/>
      <c r="AO33" s="73"/>
      <c r="AP33" s="65">
        <f t="shared" si="41"/>
        <v>0</v>
      </c>
      <c r="AQ33" s="73"/>
      <c r="AR33" s="65">
        <f t="shared" si="42"/>
        <v>0</v>
      </c>
      <c r="AS33" s="73"/>
      <c r="AT33" s="65">
        <f t="shared" si="25"/>
        <v>0</v>
      </c>
      <c r="AU33" s="74"/>
      <c r="AV33" s="74"/>
      <c r="AW33" s="73"/>
      <c r="AX33" s="66">
        <f t="shared" si="43"/>
        <v>0</v>
      </c>
      <c r="AY33" s="73"/>
      <c r="AZ33" s="66">
        <f t="shared" si="44"/>
        <v>0</v>
      </c>
      <c r="BA33" s="73"/>
      <c r="BB33" s="66">
        <f t="shared" si="45"/>
        <v>0</v>
      </c>
      <c r="BC33" s="73"/>
      <c r="BD33" s="66">
        <f t="shared" si="46"/>
        <v>0</v>
      </c>
      <c r="BE33" s="73"/>
      <c r="BF33" s="66">
        <f t="shared" si="47"/>
        <v>0</v>
      </c>
      <c r="BG33" s="73"/>
      <c r="BH33" s="66">
        <f t="shared" si="48"/>
        <v>0</v>
      </c>
      <c r="BI33" s="73"/>
      <c r="BJ33" s="66">
        <f t="shared" si="49"/>
        <v>0</v>
      </c>
      <c r="BK33" s="73"/>
      <c r="BL33" s="66">
        <f t="shared" si="50"/>
        <v>0</v>
      </c>
      <c r="BM33" s="73"/>
      <c r="BN33" s="66">
        <f t="shared" si="26"/>
        <v>0</v>
      </c>
      <c r="BO33" s="74"/>
      <c r="BP33" s="74"/>
      <c r="BQ33" s="73"/>
      <c r="BR33" s="73"/>
      <c r="BS33" s="73"/>
      <c r="BT33" s="73"/>
      <c r="BU33" s="74"/>
      <c r="BV33" s="74"/>
    </row>
    <row r="34" spans="1:74" x14ac:dyDescent="0.2">
      <c r="A34" s="70"/>
      <c r="B34" s="76"/>
      <c r="C34" s="71"/>
      <c r="D34" s="71"/>
      <c r="E34" s="71"/>
      <c r="F34" s="72"/>
      <c r="G34" s="72"/>
      <c r="H34" s="72"/>
      <c r="I34" s="72"/>
      <c r="J34" s="71"/>
      <c r="K34" s="64">
        <f t="shared" si="27"/>
        <v>0</v>
      </c>
      <c r="L34" s="71"/>
      <c r="M34" s="64">
        <f t="shared" si="28"/>
        <v>0</v>
      </c>
      <c r="N34" s="71"/>
      <c r="O34" s="64">
        <f t="shared" si="29"/>
        <v>0</v>
      </c>
      <c r="P34" s="71"/>
      <c r="Q34" s="64">
        <f t="shared" si="30"/>
        <v>0</v>
      </c>
      <c r="R34" s="71"/>
      <c r="S34" s="64">
        <f t="shared" si="31"/>
        <v>0</v>
      </c>
      <c r="T34" s="71"/>
      <c r="U34" s="64">
        <f t="shared" si="32"/>
        <v>0</v>
      </c>
      <c r="V34" s="71"/>
      <c r="W34" s="64">
        <f t="shared" si="33"/>
        <v>0</v>
      </c>
      <c r="X34" s="71"/>
      <c r="Y34" s="64">
        <f t="shared" si="34"/>
        <v>0</v>
      </c>
      <c r="Z34" s="71"/>
      <c r="AA34" s="64">
        <f t="shared" si="35"/>
        <v>0</v>
      </c>
      <c r="AB34" s="71"/>
      <c r="AC34" s="64">
        <f t="shared" si="36"/>
        <v>0</v>
      </c>
      <c r="AD34" s="71"/>
      <c r="AE34" s="64">
        <f t="shared" si="37"/>
        <v>0</v>
      </c>
      <c r="AF34" s="71"/>
      <c r="AG34" s="64">
        <f t="shared" si="38"/>
        <v>0</v>
      </c>
      <c r="AH34" s="71"/>
      <c r="AI34" s="64">
        <f t="shared" si="39"/>
        <v>0</v>
      </c>
      <c r="AJ34" s="71"/>
      <c r="AK34" s="64">
        <f t="shared" si="40"/>
        <v>0</v>
      </c>
      <c r="AL34" s="174"/>
      <c r="AM34" s="64">
        <f t="shared" si="24"/>
        <v>0</v>
      </c>
      <c r="AN34" s="71"/>
      <c r="AO34" s="71"/>
      <c r="AP34" s="65">
        <f t="shared" si="41"/>
        <v>0</v>
      </c>
      <c r="AQ34" s="71"/>
      <c r="AR34" s="65">
        <f t="shared" si="42"/>
        <v>0</v>
      </c>
      <c r="AS34" s="71"/>
      <c r="AT34" s="65">
        <f t="shared" si="25"/>
        <v>0</v>
      </c>
      <c r="AU34" s="72"/>
      <c r="AV34" s="72"/>
      <c r="AW34" s="71"/>
      <c r="AX34" s="66">
        <f t="shared" si="43"/>
        <v>0</v>
      </c>
      <c r="AY34" s="71"/>
      <c r="AZ34" s="66">
        <f t="shared" si="44"/>
        <v>0</v>
      </c>
      <c r="BA34" s="71"/>
      <c r="BB34" s="66">
        <f t="shared" si="45"/>
        <v>0</v>
      </c>
      <c r="BC34" s="71"/>
      <c r="BD34" s="66">
        <f t="shared" si="46"/>
        <v>0</v>
      </c>
      <c r="BE34" s="71"/>
      <c r="BF34" s="66">
        <f t="shared" si="47"/>
        <v>0</v>
      </c>
      <c r="BG34" s="71"/>
      <c r="BH34" s="66">
        <f t="shared" si="48"/>
        <v>0</v>
      </c>
      <c r="BI34" s="71"/>
      <c r="BJ34" s="66">
        <f t="shared" si="49"/>
        <v>0</v>
      </c>
      <c r="BK34" s="71"/>
      <c r="BL34" s="66">
        <f t="shared" si="50"/>
        <v>0</v>
      </c>
      <c r="BM34" s="71"/>
      <c r="BN34" s="66">
        <f t="shared" si="26"/>
        <v>0</v>
      </c>
      <c r="BO34" s="72"/>
      <c r="BP34" s="72"/>
      <c r="BQ34" s="71"/>
      <c r="BR34" s="71"/>
      <c r="BS34" s="71"/>
      <c r="BT34" s="71"/>
      <c r="BU34" s="72"/>
      <c r="BV34" s="72"/>
    </row>
    <row r="35" spans="1:74" x14ac:dyDescent="0.2">
      <c r="A35" s="75"/>
      <c r="B35" s="77"/>
      <c r="C35" s="73"/>
      <c r="D35" s="73"/>
      <c r="E35" s="73"/>
      <c r="F35" s="74"/>
      <c r="G35" s="74"/>
      <c r="H35" s="74"/>
      <c r="I35" s="74"/>
      <c r="J35" s="73"/>
      <c r="K35" s="64">
        <f t="shared" si="27"/>
        <v>0</v>
      </c>
      <c r="L35" s="73"/>
      <c r="M35" s="64">
        <f t="shared" si="28"/>
        <v>0</v>
      </c>
      <c r="N35" s="73"/>
      <c r="O35" s="64">
        <f t="shared" si="29"/>
        <v>0</v>
      </c>
      <c r="P35" s="73"/>
      <c r="Q35" s="64">
        <f t="shared" si="30"/>
        <v>0</v>
      </c>
      <c r="R35" s="73"/>
      <c r="S35" s="64">
        <f t="shared" si="31"/>
        <v>0</v>
      </c>
      <c r="T35" s="73"/>
      <c r="U35" s="64">
        <f t="shared" si="32"/>
        <v>0</v>
      </c>
      <c r="V35" s="73"/>
      <c r="W35" s="64">
        <f t="shared" si="33"/>
        <v>0</v>
      </c>
      <c r="X35" s="73"/>
      <c r="Y35" s="64">
        <f t="shared" si="34"/>
        <v>0</v>
      </c>
      <c r="Z35" s="73"/>
      <c r="AA35" s="64">
        <f t="shared" si="35"/>
        <v>0</v>
      </c>
      <c r="AB35" s="73"/>
      <c r="AC35" s="64">
        <f t="shared" si="36"/>
        <v>0</v>
      </c>
      <c r="AD35" s="73"/>
      <c r="AE35" s="64">
        <f t="shared" si="37"/>
        <v>0</v>
      </c>
      <c r="AF35" s="73"/>
      <c r="AG35" s="64">
        <f t="shared" si="38"/>
        <v>0</v>
      </c>
      <c r="AH35" s="73"/>
      <c r="AI35" s="64">
        <f t="shared" si="39"/>
        <v>0</v>
      </c>
      <c r="AJ35" s="73"/>
      <c r="AK35" s="64">
        <f t="shared" si="40"/>
        <v>0</v>
      </c>
      <c r="AL35" s="173"/>
      <c r="AM35" s="64">
        <f t="shared" si="24"/>
        <v>0</v>
      </c>
      <c r="AN35" s="73"/>
      <c r="AO35" s="73"/>
      <c r="AP35" s="65">
        <f t="shared" si="41"/>
        <v>0</v>
      </c>
      <c r="AQ35" s="73"/>
      <c r="AR35" s="65">
        <f t="shared" si="42"/>
        <v>0</v>
      </c>
      <c r="AS35" s="73"/>
      <c r="AT35" s="65">
        <f t="shared" si="25"/>
        <v>0</v>
      </c>
      <c r="AU35" s="74"/>
      <c r="AV35" s="74"/>
      <c r="AW35" s="73"/>
      <c r="AX35" s="66">
        <f t="shared" si="43"/>
        <v>0</v>
      </c>
      <c r="AY35" s="73"/>
      <c r="AZ35" s="66">
        <f t="shared" si="44"/>
        <v>0</v>
      </c>
      <c r="BA35" s="73"/>
      <c r="BB35" s="66">
        <f t="shared" si="45"/>
        <v>0</v>
      </c>
      <c r="BC35" s="73"/>
      <c r="BD35" s="66">
        <f t="shared" si="46"/>
        <v>0</v>
      </c>
      <c r="BE35" s="73"/>
      <c r="BF35" s="66">
        <f t="shared" si="47"/>
        <v>0</v>
      </c>
      <c r="BG35" s="73"/>
      <c r="BH35" s="66">
        <f t="shared" si="48"/>
        <v>0</v>
      </c>
      <c r="BI35" s="73"/>
      <c r="BJ35" s="66">
        <f t="shared" si="49"/>
        <v>0</v>
      </c>
      <c r="BK35" s="73"/>
      <c r="BL35" s="66">
        <f t="shared" si="50"/>
        <v>0</v>
      </c>
      <c r="BM35" s="73"/>
      <c r="BN35" s="66">
        <f t="shared" si="26"/>
        <v>0</v>
      </c>
      <c r="BO35" s="74"/>
      <c r="BP35" s="74"/>
      <c r="BQ35" s="73"/>
      <c r="BR35" s="73"/>
      <c r="BS35" s="73"/>
      <c r="BT35" s="73"/>
      <c r="BU35" s="74"/>
      <c r="BV35" s="74"/>
    </row>
    <row r="36" spans="1:74" x14ac:dyDescent="0.2">
      <c r="A36" s="70"/>
      <c r="B36" s="76"/>
      <c r="C36" s="71"/>
      <c r="D36" s="71"/>
      <c r="E36" s="71"/>
      <c r="F36" s="72"/>
      <c r="G36" s="72"/>
      <c r="H36" s="72"/>
      <c r="I36" s="72"/>
      <c r="J36" s="71"/>
      <c r="K36" s="64">
        <f t="shared" si="27"/>
        <v>0</v>
      </c>
      <c r="L36" s="71"/>
      <c r="M36" s="64">
        <f t="shared" si="28"/>
        <v>0</v>
      </c>
      <c r="N36" s="71"/>
      <c r="O36" s="64">
        <f t="shared" si="29"/>
        <v>0</v>
      </c>
      <c r="P36" s="71"/>
      <c r="Q36" s="64">
        <f t="shared" si="30"/>
        <v>0</v>
      </c>
      <c r="R36" s="71"/>
      <c r="S36" s="64">
        <f t="shared" si="31"/>
        <v>0</v>
      </c>
      <c r="T36" s="71"/>
      <c r="U36" s="64">
        <f t="shared" si="32"/>
        <v>0</v>
      </c>
      <c r="V36" s="71"/>
      <c r="W36" s="64">
        <f t="shared" si="33"/>
        <v>0</v>
      </c>
      <c r="X36" s="71"/>
      <c r="Y36" s="64">
        <f t="shared" si="34"/>
        <v>0</v>
      </c>
      <c r="Z36" s="71"/>
      <c r="AA36" s="64">
        <f t="shared" si="35"/>
        <v>0</v>
      </c>
      <c r="AB36" s="71"/>
      <c r="AC36" s="64">
        <f t="shared" si="36"/>
        <v>0</v>
      </c>
      <c r="AD36" s="71"/>
      <c r="AE36" s="64">
        <f t="shared" si="37"/>
        <v>0</v>
      </c>
      <c r="AF36" s="71"/>
      <c r="AG36" s="64">
        <f t="shared" si="38"/>
        <v>0</v>
      </c>
      <c r="AH36" s="71"/>
      <c r="AI36" s="64">
        <f t="shared" si="39"/>
        <v>0</v>
      </c>
      <c r="AJ36" s="71"/>
      <c r="AK36" s="64">
        <f t="shared" si="40"/>
        <v>0</v>
      </c>
      <c r="AL36" s="174"/>
      <c r="AM36" s="64">
        <f t="shared" si="24"/>
        <v>0</v>
      </c>
      <c r="AN36" s="71"/>
      <c r="AO36" s="71"/>
      <c r="AP36" s="65">
        <f t="shared" si="41"/>
        <v>0</v>
      </c>
      <c r="AQ36" s="71"/>
      <c r="AR36" s="65">
        <f t="shared" si="42"/>
        <v>0</v>
      </c>
      <c r="AS36" s="71"/>
      <c r="AT36" s="65">
        <f t="shared" si="25"/>
        <v>0</v>
      </c>
      <c r="AU36" s="72"/>
      <c r="AV36" s="72"/>
      <c r="AW36" s="71"/>
      <c r="AX36" s="66">
        <f t="shared" si="43"/>
        <v>0</v>
      </c>
      <c r="AY36" s="71"/>
      <c r="AZ36" s="66">
        <f t="shared" si="44"/>
        <v>0</v>
      </c>
      <c r="BA36" s="71"/>
      <c r="BB36" s="66">
        <f t="shared" si="45"/>
        <v>0</v>
      </c>
      <c r="BC36" s="71"/>
      <c r="BD36" s="66">
        <f t="shared" si="46"/>
        <v>0</v>
      </c>
      <c r="BE36" s="71"/>
      <c r="BF36" s="66">
        <f t="shared" si="47"/>
        <v>0</v>
      </c>
      <c r="BG36" s="71"/>
      <c r="BH36" s="66">
        <f t="shared" si="48"/>
        <v>0</v>
      </c>
      <c r="BI36" s="71"/>
      <c r="BJ36" s="66">
        <f t="shared" si="49"/>
        <v>0</v>
      </c>
      <c r="BK36" s="71"/>
      <c r="BL36" s="66">
        <f t="shared" si="50"/>
        <v>0</v>
      </c>
      <c r="BM36" s="71"/>
      <c r="BN36" s="66">
        <f t="shared" si="26"/>
        <v>0</v>
      </c>
      <c r="BO36" s="72"/>
      <c r="BP36" s="72"/>
      <c r="BQ36" s="71"/>
      <c r="BR36" s="71"/>
      <c r="BS36" s="71"/>
      <c r="BT36" s="71"/>
      <c r="BU36" s="72"/>
      <c r="BV36" s="72"/>
    </row>
    <row r="37" spans="1:74" x14ac:dyDescent="0.2">
      <c r="A37" s="75"/>
      <c r="B37" s="77"/>
      <c r="C37" s="73"/>
      <c r="D37" s="73"/>
      <c r="E37" s="73"/>
      <c r="F37" s="74"/>
      <c r="G37" s="74"/>
      <c r="H37" s="74"/>
      <c r="I37" s="74"/>
      <c r="J37" s="73"/>
      <c r="K37" s="64">
        <f t="shared" si="27"/>
        <v>0</v>
      </c>
      <c r="L37" s="73"/>
      <c r="M37" s="64">
        <f t="shared" si="28"/>
        <v>0</v>
      </c>
      <c r="N37" s="73"/>
      <c r="O37" s="64">
        <f t="shared" si="29"/>
        <v>0</v>
      </c>
      <c r="P37" s="73"/>
      <c r="Q37" s="64">
        <f t="shared" si="30"/>
        <v>0</v>
      </c>
      <c r="R37" s="73"/>
      <c r="S37" s="64">
        <f t="shared" si="31"/>
        <v>0</v>
      </c>
      <c r="T37" s="73"/>
      <c r="U37" s="64">
        <f t="shared" si="32"/>
        <v>0</v>
      </c>
      <c r="V37" s="73"/>
      <c r="W37" s="64">
        <f t="shared" si="33"/>
        <v>0</v>
      </c>
      <c r="X37" s="73"/>
      <c r="Y37" s="64">
        <f t="shared" si="34"/>
        <v>0</v>
      </c>
      <c r="Z37" s="73"/>
      <c r="AA37" s="64">
        <f t="shared" si="35"/>
        <v>0</v>
      </c>
      <c r="AB37" s="73"/>
      <c r="AC37" s="64">
        <f t="shared" si="36"/>
        <v>0</v>
      </c>
      <c r="AD37" s="73"/>
      <c r="AE37" s="64">
        <f t="shared" si="37"/>
        <v>0</v>
      </c>
      <c r="AF37" s="73"/>
      <c r="AG37" s="64">
        <f t="shared" si="38"/>
        <v>0</v>
      </c>
      <c r="AH37" s="73"/>
      <c r="AI37" s="64">
        <f t="shared" si="39"/>
        <v>0</v>
      </c>
      <c r="AJ37" s="73"/>
      <c r="AK37" s="64">
        <f t="shared" si="40"/>
        <v>0</v>
      </c>
      <c r="AL37" s="173"/>
      <c r="AM37" s="64">
        <f t="shared" si="24"/>
        <v>0</v>
      </c>
      <c r="AN37" s="73"/>
      <c r="AO37" s="73"/>
      <c r="AP37" s="65">
        <f t="shared" si="41"/>
        <v>0</v>
      </c>
      <c r="AQ37" s="73"/>
      <c r="AR37" s="65">
        <f t="shared" si="42"/>
        <v>0</v>
      </c>
      <c r="AS37" s="73"/>
      <c r="AT37" s="65">
        <f t="shared" si="25"/>
        <v>0</v>
      </c>
      <c r="AU37" s="74"/>
      <c r="AV37" s="74"/>
      <c r="AW37" s="73"/>
      <c r="AX37" s="66">
        <f t="shared" si="43"/>
        <v>0</v>
      </c>
      <c r="AY37" s="73"/>
      <c r="AZ37" s="66">
        <f t="shared" si="44"/>
        <v>0</v>
      </c>
      <c r="BA37" s="73"/>
      <c r="BB37" s="66">
        <f t="shared" si="45"/>
        <v>0</v>
      </c>
      <c r="BC37" s="73"/>
      <c r="BD37" s="66">
        <f t="shared" si="46"/>
        <v>0</v>
      </c>
      <c r="BE37" s="73"/>
      <c r="BF37" s="66">
        <f t="shared" si="47"/>
        <v>0</v>
      </c>
      <c r="BG37" s="73"/>
      <c r="BH37" s="66">
        <f t="shared" si="48"/>
        <v>0</v>
      </c>
      <c r="BI37" s="73"/>
      <c r="BJ37" s="66">
        <f t="shared" si="49"/>
        <v>0</v>
      </c>
      <c r="BK37" s="73"/>
      <c r="BL37" s="66">
        <f t="shared" si="50"/>
        <v>0</v>
      </c>
      <c r="BM37" s="73"/>
      <c r="BN37" s="66">
        <f t="shared" si="26"/>
        <v>0</v>
      </c>
      <c r="BO37" s="74"/>
      <c r="BP37" s="74"/>
      <c r="BQ37" s="73"/>
      <c r="BR37" s="73"/>
      <c r="BS37" s="73"/>
      <c r="BT37" s="73"/>
      <c r="BU37" s="74"/>
      <c r="BV37" s="74"/>
    </row>
    <row r="38" spans="1:74" x14ac:dyDescent="0.2">
      <c r="A38" s="70"/>
      <c r="B38" s="76"/>
      <c r="C38" s="71"/>
      <c r="D38" s="71"/>
      <c r="E38" s="71"/>
      <c r="F38" s="72"/>
      <c r="G38" s="72"/>
      <c r="H38" s="72"/>
      <c r="I38" s="72"/>
      <c r="J38" s="71"/>
      <c r="K38" s="64">
        <f t="shared" si="27"/>
        <v>0</v>
      </c>
      <c r="L38" s="71"/>
      <c r="M38" s="64">
        <f t="shared" si="28"/>
        <v>0</v>
      </c>
      <c r="N38" s="71"/>
      <c r="O38" s="64">
        <f t="shared" si="29"/>
        <v>0</v>
      </c>
      <c r="P38" s="71"/>
      <c r="Q38" s="64">
        <f t="shared" si="30"/>
        <v>0</v>
      </c>
      <c r="R38" s="71"/>
      <c r="S38" s="64">
        <f t="shared" si="31"/>
        <v>0</v>
      </c>
      <c r="T38" s="71"/>
      <c r="U38" s="64">
        <f t="shared" si="32"/>
        <v>0</v>
      </c>
      <c r="V38" s="71"/>
      <c r="W38" s="64">
        <f t="shared" si="33"/>
        <v>0</v>
      </c>
      <c r="X38" s="71"/>
      <c r="Y38" s="64">
        <f t="shared" si="34"/>
        <v>0</v>
      </c>
      <c r="Z38" s="71"/>
      <c r="AA38" s="64">
        <f t="shared" si="35"/>
        <v>0</v>
      </c>
      <c r="AB38" s="71"/>
      <c r="AC38" s="64">
        <f t="shared" si="36"/>
        <v>0</v>
      </c>
      <c r="AD38" s="71"/>
      <c r="AE38" s="64">
        <f t="shared" si="37"/>
        <v>0</v>
      </c>
      <c r="AF38" s="71"/>
      <c r="AG38" s="64">
        <f t="shared" si="38"/>
        <v>0</v>
      </c>
      <c r="AH38" s="71"/>
      <c r="AI38" s="64">
        <f t="shared" si="39"/>
        <v>0</v>
      </c>
      <c r="AJ38" s="71"/>
      <c r="AK38" s="64">
        <f t="shared" si="40"/>
        <v>0</v>
      </c>
      <c r="AL38" s="174"/>
      <c r="AM38" s="64">
        <f t="shared" si="24"/>
        <v>0</v>
      </c>
      <c r="AN38" s="71"/>
      <c r="AO38" s="71"/>
      <c r="AP38" s="65">
        <f t="shared" si="41"/>
        <v>0</v>
      </c>
      <c r="AQ38" s="71"/>
      <c r="AR38" s="65">
        <f t="shared" si="42"/>
        <v>0</v>
      </c>
      <c r="AS38" s="71"/>
      <c r="AT38" s="65">
        <f t="shared" si="25"/>
        <v>0</v>
      </c>
      <c r="AU38" s="72"/>
      <c r="AV38" s="72"/>
      <c r="AW38" s="71"/>
      <c r="AX38" s="66">
        <f t="shared" si="43"/>
        <v>0</v>
      </c>
      <c r="AY38" s="71"/>
      <c r="AZ38" s="66">
        <f t="shared" si="44"/>
        <v>0</v>
      </c>
      <c r="BA38" s="71"/>
      <c r="BB38" s="66">
        <f t="shared" si="45"/>
        <v>0</v>
      </c>
      <c r="BC38" s="71"/>
      <c r="BD38" s="66">
        <f t="shared" si="46"/>
        <v>0</v>
      </c>
      <c r="BE38" s="71"/>
      <c r="BF38" s="66">
        <f t="shared" si="47"/>
        <v>0</v>
      </c>
      <c r="BG38" s="71"/>
      <c r="BH38" s="66">
        <f t="shared" si="48"/>
        <v>0</v>
      </c>
      <c r="BI38" s="71"/>
      <c r="BJ38" s="66">
        <f t="shared" si="49"/>
        <v>0</v>
      </c>
      <c r="BK38" s="71"/>
      <c r="BL38" s="66">
        <f t="shared" si="50"/>
        <v>0</v>
      </c>
      <c r="BM38" s="71"/>
      <c r="BN38" s="66">
        <f t="shared" si="26"/>
        <v>0</v>
      </c>
      <c r="BO38" s="72"/>
      <c r="BP38" s="72"/>
      <c r="BQ38" s="71"/>
      <c r="BR38" s="71"/>
      <c r="BS38" s="71"/>
      <c r="BT38" s="71"/>
      <c r="BU38" s="72"/>
      <c r="BV38" s="72"/>
    </row>
    <row r="39" spans="1:74" x14ac:dyDescent="0.2">
      <c r="A39" s="75"/>
      <c r="B39" s="77"/>
      <c r="C39" s="73"/>
      <c r="D39" s="73"/>
      <c r="E39" s="73"/>
      <c r="F39" s="74"/>
      <c r="G39" s="74"/>
      <c r="H39" s="74"/>
      <c r="I39" s="74"/>
      <c r="J39" s="73"/>
      <c r="K39" s="64">
        <f t="shared" si="27"/>
        <v>0</v>
      </c>
      <c r="L39" s="73"/>
      <c r="M39" s="64">
        <f t="shared" si="28"/>
        <v>0</v>
      </c>
      <c r="N39" s="73"/>
      <c r="O39" s="64">
        <f t="shared" si="29"/>
        <v>0</v>
      </c>
      <c r="P39" s="73"/>
      <c r="Q39" s="64">
        <f t="shared" si="30"/>
        <v>0</v>
      </c>
      <c r="R39" s="73"/>
      <c r="S39" s="64">
        <f t="shared" si="31"/>
        <v>0</v>
      </c>
      <c r="T39" s="73"/>
      <c r="U39" s="64">
        <f t="shared" si="32"/>
        <v>0</v>
      </c>
      <c r="V39" s="73"/>
      <c r="W39" s="64">
        <f t="shared" si="33"/>
        <v>0</v>
      </c>
      <c r="X39" s="73"/>
      <c r="Y39" s="64">
        <f t="shared" si="34"/>
        <v>0</v>
      </c>
      <c r="Z39" s="73"/>
      <c r="AA39" s="64">
        <f t="shared" si="35"/>
        <v>0</v>
      </c>
      <c r="AB39" s="73"/>
      <c r="AC39" s="64">
        <f t="shared" si="36"/>
        <v>0</v>
      </c>
      <c r="AD39" s="73"/>
      <c r="AE39" s="64">
        <f t="shared" si="37"/>
        <v>0</v>
      </c>
      <c r="AF39" s="73"/>
      <c r="AG39" s="64">
        <f t="shared" si="38"/>
        <v>0</v>
      </c>
      <c r="AH39" s="73"/>
      <c r="AI39" s="64">
        <f t="shared" si="39"/>
        <v>0</v>
      </c>
      <c r="AJ39" s="73"/>
      <c r="AK39" s="64">
        <f t="shared" si="40"/>
        <v>0</v>
      </c>
      <c r="AL39" s="173"/>
      <c r="AM39" s="64">
        <f t="shared" si="24"/>
        <v>0</v>
      </c>
      <c r="AN39" s="73"/>
      <c r="AO39" s="73"/>
      <c r="AP39" s="65">
        <f t="shared" si="41"/>
        <v>0</v>
      </c>
      <c r="AQ39" s="73"/>
      <c r="AR39" s="65">
        <f t="shared" si="42"/>
        <v>0</v>
      </c>
      <c r="AS39" s="73"/>
      <c r="AT39" s="65">
        <f t="shared" si="25"/>
        <v>0</v>
      </c>
      <c r="AU39" s="74"/>
      <c r="AV39" s="74"/>
      <c r="AW39" s="73"/>
      <c r="AX39" s="66">
        <f t="shared" si="43"/>
        <v>0</v>
      </c>
      <c r="AY39" s="73"/>
      <c r="AZ39" s="66">
        <f t="shared" si="44"/>
        <v>0</v>
      </c>
      <c r="BA39" s="73"/>
      <c r="BB39" s="66">
        <f t="shared" si="45"/>
        <v>0</v>
      </c>
      <c r="BC39" s="73"/>
      <c r="BD39" s="66">
        <f t="shared" si="46"/>
        <v>0</v>
      </c>
      <c r="BE39" s="73"/>
      <c r="BF39" s="66">
        <f t="shared" si="47"/>
        <v>0</v>
      </c>
      <c r="BG39" s="73"/>
      <c r="BH39" s="66">
        <f t="shared" si="48"/>
        <v>0</v>
      </c>
      <c r="BI39" s="73"/>
      <c r="BJ39" s="66">
        <f t="shared" si="49"/>
        <v>0</v>
      </c>
      <c r="BK39" s="73"/>
      <c r="BL39" s="66">
        <f t="shared" si="50"/>
        <v>0</v>
      </c>
      <c r="BM39" s="73"/>
      <c r="BN39" s="66">
        <f t="shared" si="26"/>
        <v>0</v>
      </c>
      <c r="BO39" s="74"/>
      <c r="BP39" s="74"/>
      <c r="BQ39" s="73"/>
      <c r="BR39" s="73"/>
      <c r="BS39" s="73"/>
      <c r="BT39" s="73"/>
      <c r="BU39" s="74"/>
      <c r="BV39" s="74"/>
    </row>
    <row r="40" spans="1:74" x14ac:dyDescent="0.2">
      <c r="A40" s="70"/>
      <c r="B40" s="76"/>
      <c r="C40" s="71"/>
      <c r="D40" s="71"/>
      <c r="E40" s="71"/>
      <c r="F40" s="72"/>
      <c r="G40" s="72"/>
      <c r="H40" s="72"/>
      <c r="I40" s="72"/>
      <c r="J40" s="71"/>
      <c r="K40" s="64">
        <f t="shared" si="27"/>
        <v>0</v>
      </c>
      <c r="L40" s="71"/>
      <c r="M40" s="64">
        <f t="shared" si="28"/>
        <v>0</v>
      </c>
      <c r="N40" s="71"/>
      <c r="O40" s="64">
        <f t="shared" si="29"/>
        <v>0</v>
      </c>
      <c r="P40" s="71"/>
      <c r="Q40" s="64">
        <f t="shared" si="30"/>
        <v>0</v>
      </c>
      <c r="R40" s="71"/>
      <c r="S40" s="64">
        <f t="shared" si="31"/>
        <v>0</v>
      </c>
      <c r="T40" s="71"/>
      <c r="U40" s="64">
        <f t="shared" si="32"/>
        <v>0</v>
      </c>
      <c r="V40" s="71"/>
      <c r="W40" s="64">
        <f t="shared" si="33"/>
        <v>0</v>
      </c>
      <c r="X40" s="71"/>
      <c r="Y40" s="64">
        <f t="shared" si="34"/>
        <v>0</v>
      </c>
      <c r="Z40" s="71"/>
      <c r="AA40" s="64">
        <f t="shared" si="35"/>
        <v>0</v>
      </c>
      <c r="AB40" s="71"/>
      <c r="AC40" s="64">
        <f t="shared" si="36"/>
        <v>0</v>
      </c>
      <c r="AD40" s="71"/>
      <c r="AE40" s="64">
        <f t="shared" si="37"/>
        <v>0</v>
      </c>
      <c r="AF40" s="71"/>
      <c r="AG40" s="64">
        <f t="shared" si="38"/>
        <v>0</v>
      </c>
      <c r="AH40" s="71"/>
      <c r="AI40" s="64">
        <f t="shared" si="39"/>
        <v>0</v>
      </c>
      <c r="AJ40" s="71"/>
      <c r="AK40" s="64">
        <f t="shared" si="40"/>
        <v>0</v>
      </c>
      <c r="AL40" s="174"/>
      <c r="AM40" s="64">
        <f t="shared" si="24"/>
        <v>0</v>
      </c>
      <c r="AN40" s="71"/>
      <c r="AO40" s="71"/>
      <c r="AP40" s="65">
        <f t="shared" si="41"/>
        <v>0</v>
      </c>
      <c r="AQ40" s="71"/>
      <c r="AR40" s="65">
        <f t="shared" si="42"/>
        <v>0</v>
      </c>
      <c r="AS40" s="71"/>
      <c r="AT40" s="65">
        <f t="shared" si="25"/>
        <v>0</v>
      </c>
      <c r="AU40" s="72"/>
      <c r="AV40" s="72"/>
      <c r="AW40" s="71"/>
      <c r="AX40" s="66">
        <f t="shared" si="43"/>
        <v>0</v>
      </c>
      <c r="AY40" s="71"/>
      <c r="AZ40" s="66">
        <f t="shared" si="44"/>
        <v>0</v>
      </c>
      <c r="BA40" s="71"/>
      <c r="BB40" s="66">
        <f t="shared" si="45"/>
        <v>0</v>
      </c>
      <c r="BC40" s="71"/>
      <c r="BD40" s="66">
        <f t="shared" si="46"/>
        <v>0</v>
      </c>
      <c r="BE40" s="71"/>
      <c r="BF40" s="66">
        <f t="shared" si="47"/>
        <v>0</v>
      </c>
      <c r="BG40" s="71"/>
      <c r="BH40" s="66">
        <f t="shared" si="48"/>
        <v>0</v>
      </c>
      <c r="BI40" s="71"/>
      <c r="BJ40" s="66">
        <f t="shared" si="49"/>
        <v>0</v>
      </c>
      <c r="BK40" s="71"/>
      <c r="BL40" s="66">
        <f t="shared" si="50"/>
        <v>0</v>
      </c>
      <c r="BM40" s="71"/>
      <c r="BN40" s="66">
        <f t="shared" si="26"/>
        <v>0</v>
      </c>
      <c r="BO40" s="72"/>
      <c r="BP40" s="72"/>
      <c r="BQ40" s="71"/>
      <c r="BR40" s="71"/>
      <c r="BS40" s="71"/>
      <c r="BT40" s="71"/>
      <c r="BU40" s="72"/>
      <c r="BV40" s="72"/>
    </row>
    <row r="41" spans="1:74" x14ac:dyDescent="0.2">
      <c r="A41" s="75"/>
      <c r="B41" s="77"/>
      <c r="C41" s="73"/>
      <c r="D41" s="73"/>
      <c r="E41" s="73"/>
      <c r="F41" s="74"/>
      <c r="G41" s="74"/>
      <c r="H41" s="74"/>
      <c r="I41" s="74"/>
      <c r="J41" s="73"/>
      <c r="K41" s="64">
        <f t="shared" si="27"/>
        <v>0</v>
      </c>
      <c r="L41" s="73"/>
      <c r="M41" s="64">
        <f t="shared" si="28"/>
        <v>0</v>
      </c>
      <c r="N41" s="73"/>
      <c r="O41" s="64">
        <f t="shared" si="29"/>
        <v>0</v>
      </c>
      <c r="P41" s="73"/>
      <c r="Q41" s="64">
        <f t="shared" si="30"/>
        <v>0</v>
      </c>
      <c r="R41" s="73"/>
      <c r="S41" s="64">
        <f t="shared" si="31"/>
        <v>0</v>
      </c>
      <c r="T41" s="73"/>
      <c r="U41" s="64">
        <f t="shared" si="32"/>
        <v>0</v>
      </c>
      <c r="V41" s="73"/>
      <c r="W41" s="64">
        <f t="shared" si="33"/>
        <v>0</v>
      </c>
      <c r="X41" s="73"/>
      <c r="Y41" s="64">
        <f t="shared" si="34"/>
        <v>0</v>
      </c>
      <c r="Z41" s="73"/>
      <c r="AA41" s="64">
        <f t="shared" si="35"/>
        <v>0</v>
      </c>
      <c r="AB41" s="73"/>
      <c r="AC41" s="64">
        <f t="shared" si="36"/>
        <v>0</v>
      </c>
      <c r="AD41" s="73"/>
      <c r="AE41" s="64">
        <f t="shared" si="37"/>
        <v>0</v>
      </c>
      <c r="AF41" s="73"/>
      <c r="AG41" s="64">
        <f t="shared" si="38"/>
        <v>0</v>
      </c>
      <c r="AH41" s="73"/>
      <c r="AI41" s="64">
        <f t="shared" si="39"/>
        <v>0</v>
      </c>
      <c r="AJ41" s="73"/>
      <c r="AK41" s="64">
        <f t="shared" si="40"/>
        <v>0</v>
      </c>
      <c r="AL41" s="173"/>
      <c r="AM41" s="64">
        <f t="shared" si="24"/>
        <v>0</v>
      </c>
      <c r="AN41" s="73"/>
      <c r="AO41" s="73"/>
      <c r="AP41" s="65">
        <f t="shared" si="41"/>
        <v>0</v>
      </c>
      <c r="AQ41" s="73"/>
      <c r="AR41" s="65">
        <f t="shared" si="42"/>
        <v>0</v>
      </c>
      <c r="AS41" s="73"/>
      <c r="AT41" s="65">
        <f t="shared" si="25"/>
        <v>0</v>
      </c>
      <c r="AU41" s="74"/>
      <c r="AV41" s="74"/>
      <c r="AW41" s="73"/>
      <c r="AX41" s="66">
        <f t="shared" si="43"/>
        <v>0</v>
      </c>
      <c r="AY41" s="73"/>
      <c r="AZ41" s="66">
        <f t="shared" si="44"/>
        <v>0</v>
      </c>
      <c r="BA41" s="73"/>
      <c r="BB41" s="66">
        <f t="shared" si="45"/>
        <v>0</v>
      </c>
      <c r="BC41" s="73"/>
      <c r="BD41" s="66">
        <f t="shared" si="46"/>
        <v>0</v>
      </c>
      <c r="BE41" s="73"/>
      <c r="BF41" s="66">
        <f t="shared" si="47"/>
        <v>0</v>
      </c>
      <c r="BG41" s="73"/>
      <c r="BH41" s="66">
        <f t="shared" si="48"/>
        <v>0</v>
      </c>
      <c r="BI41" s="73"/>
      <c r="BJ41" s="66">
        <f t="shared" si="49"/>
        <v>0</v>
      </c>
      <c r="BK41" s="73"/>
      <c r="BL41" s="66">
        <f t="shared" si="50"/>
        <v>0</v>
      </c>
      <c r="BM41" s="73"/>
      <c r="BN41" s="66">
        <f t="shared" si="26"/>
        <v>0</v>
      </c>
      <c r="BO41" s="74"/>
      <c r="BP41" s="74"/>
      <c r="BQ41" s="73"/>
      <c r="BR41" s="73"/>
      <c r="BS41" s="73"/>
      <c r="BT41" s="73"/>
      <c r="BU41" s="74"/>
      <c r="BV41" s="74"/>
    </row>
    <row r="42" spans="1:74" x14ac:dyDescent="0.2">
      <c r="A42" s="70"/>
      <c r="B42" s="76"/>
      <c r="C42" s="71"/>
      <c r="D42" s="71"/>
      <c r="E42" s="71"/>
      <c r="F42" s="72"/>
      <c r="G42" s="72"/>
      <c r="H42" s="72"/>
      <c r="I42" s="72"/>
      <c r="J42" s="71"/>
      <c r="K42" s="64">
        <f t="shared" si="27"/>
        <v>0</v>
      </c>
      <c r="L42" s="71"/>
      <c r="M42" s="64">
        <f t="shared" si="28"/>
        <v>0</v>
      </c>
      <c r="N42" s="71"/>
      <c r="O42" s="64">
        <f t="shared" si="29"/>
        <v>0</v>
      </c>
      <c r="P42" s="71"/>
      <c r="Q42" s="64">
        <f t="shared" si="30"/>
        <v>0</v>
      </c>
      <c r="R42" s="71"/>
      <c r="S42" s="64">
        <f t="shared" si="31"/>
        <v>0</v>
      </c>
      <c r="T42" s="71"/>
      <c r="U42" s="64">
        <f t="shared" si="32"/>
        <v>0</v>
      </c>
      <c r="V42" s="71"/>
      <c r="W42" s="64">
        <f t="shared" si="33"/>
        <v>0</v>
      </c>
      <c r="X42" s="71"/>
      <c r="Y42" s="64">
        <f t="shared" si="34"/>
        <v>0</v>
      </c>
      <c r="Z42" s="71"/>
      <c r="AA42" s="64">
        <f t="shared" si="35"/>
        <v>0</v>
      </c>
      <c r="AB42" s="71"/>
      <c r="AC42" s="64">
        <f t="shared" si="36"/>
        <v>0</v>
      </c>
      <c r="AD42" s="71"/>
      <c r="AE42" s="64">
        <f t="shared" si="37"/>
        <v>0</v>
      </c>
      <c r="AF42" s="71"/>
      <c r="AG42" s="64">
        <f t="shared" si="38"/>
        <v>0</v>
      </c>
      <c r="AH42" s="71"/>
      <c r="AI42" s="64">
        <f t="shared" si="39"/>
        <v>0</v>
      </c>
      <c r="AJ42" s="71"/>
      <c r="AK42" s="64">
        <f t="shared" si="40"/>
        <v>0</v>
      </c>
      <c r="AL42" s="174"/>
      <c r="AM42" s="64">
        <f t="shared" si="24"/>
        <v>0</v>
      </c>
      <c r="AN42" s="71"/>
      <c r="AO42" s="71"/>
      <c r="AP42" s="65">
        <f t="shared" si="41"/>
        <v>0</v>
      </c>
      <c r="AQ42" s="71"/>
      <c r="AR42" s="65">
        <f t="shared" si="42"/>
        <v>0</v>
      </c>
      <c r="AS42" s="71"/>
      <c r="AT42" s="65">
        <f t="shared" si="25"/>
        <v>0</v>
      </c>
      <c r="AU42" s="72"/>
      <c r="AV42" s="72"/>
      <c r="AW42" s="71"/>
      <c r="AX42" s="66">
        <f t="shared" si="43"/>
        <v>0</v>
      </c>
      <c r="AY42" s="71"/>
      <c r="AZ42" s="66">
        <f t="shared" si="44"/>
        <v>0</v>
      </c>
      <c r="BA42" s="71"/>
      <c r="BB42" s="66">
        <f t="shared" si="45"/>
        <v>0</v>
      </c>
      <c r="BC42" s="71"/>
      <c r="BD42" s="66">
        <f t="shared" si="46"/>
        <v>0</v>
      </c>
      <c r="BE42" s="71"/>
      <c r="BF42" s="66">
        <f t="shared" si="47"/>
        <v>0</v>
      </c>
      <c r="BG42" s="71"/>
      <c r="BH42" s="66">
        <f t="shared" si="48"/>
        <v>0</v>
      </c>
      <c r="BI42" s="71"/>
      <c r="BJ42" s="66">
        <f t="shared" si="49"/>
        <v>0</v>
      </c>
      <c r="BK42" s="71"/>
      <c r="BL42" s="66">
        <f t="shared" si="50"/>
        <v>0</v>
      </c>
      <c r="BM42" s="71"/>
      <c r="BN42" s="66">
        <f t="shared" si="26"/>
        <v>0</v>
      </c>
      <c r="BO42" s="72"/>
      <c r="BP42" s="72"/>
      <c r="BQ42" s="71"/>
      <c r="BR42" s="71"/>
      <c r="BS42" s="71"/>
      <c r="BT42" s="71"/>
      <c r="BU42" s="72"/>
      <c r="BV42" s="72"/>
    </row>
    <row r="43" spans="1:74" x14ac:dyDescent="0.2">
      <c r="A43" s="75"/>
      <c r="B43" s="77"/>
      <c r="C43" s="73"/>
      <c r="D43" s="73"/>
      <c r="E43" s="73"/>
      <c r="F43" s="74"/>
      <c r="G43" s="74"/>
      <c r="H43" s="74"/>
      <c r="I43" s="74"/>
      <c r="J43" s="73"/>
      <c r="K43" s="64">
        <f t="shared" si="27"/>
        <v>0</v>
      </c>
      <c r="L43" s="73"/>
      <c r="M43" s="64">
        <f t="shared" si="28"/>
        <v>0</v>
      </c>
      <c r="N43" s="73"/>
      <c r="O43" s="64">
        <f t="shared" si="29"/>
        <v>0</v>
      </c>
      <c r="P43" s="73"/>
      <c r="Q43" s="64">
        <f t="shared" si="30"/>
        <v>0</v>
      </c>
      <c r="R43" s="73"/>
      <c r="S43" s="64">
        <f t="shared" si="31"/>
        <v>0</v>
      </c>
      <c r="T43" s="73"/>
      <c r="U43" s="64">
        <f t="shared" si="32"/>
        <v>0</v>
      </c>
      <c r="V43" s="73"/>
      <c r="W43" s="64">
        <f t="shared" si="33"/>
        <v>0</v>
      </c>
      <c r="X43" s="73"/>
      <c r="Y43" s="64">
        <f t="shared" si="34"/>
        <v>0</v>
      </c>
      <c r="Z43" s="73"/>
      <c r="AA43" s="64">
        <f t="shared" si="35"/>
        <v>0</v>
      </c>
      <c r="AB43" s="73"/>
      <c r="AC43" s="64">
        <f t="shared" si="36"/>
        <v>0</v>
      </c>
      <c r="AD43" s="73"/>
      <c r="AE43" s="64">
        <f t="shared" si="37"/>
        <v>0</v>
      </c>
      <c r="AF43" s="73"/>
      <c r="AG43" s="64">
        <f t="shared" si="38"/>
        <v>0</v>
      </c>
      <c r="AH43" s="73"/>
      <c r="AI43" s="64">
        <f t="shared" si="39"/>
        <v>0</v>
      </c>
      <c r="AJ43" s="73"/>
      <c r="AK43" s="64">
        <f t="shared" si="40"/>
        <v>0</v>
      </c>
      <c r="AL43" s="173"/>
      <c r="AM43" s="64">
        <f t="shared" si="24"/>
        <v>0</v>
      </c>
      <c r="AN43" s="73"/>
      <c r="AO43" s="73"/>
      <c r="AP43" s="65">
        <f t="shared" si="41"/>
        <v>0</v>
      </c>
      <c r="AQ43" s="73"/>
      <c r="AR43" s="65">
        <f t="shared" si="42"/>
        <v>0</v>
      </c>
      <c r="AS43" s="73"/>
      <c r="AT43" s="65">
        <f t="shared" si="25"/>
        <v>0</v>
      </c>
      <c r="AU43" s="74"/>
      <c r="AV43" s="74"/>
      <c r="AW43" s="73"/>
      <c r="AX43" s="66">
        <f t="shared" si="43"/>
        <v>0</v>
      </c>
      <c r="AY43" s="73"/>
      <c r="AZ43" s="66">
        <f t="shared" si="44"/>
        <v>0</v>
      </c>
      <c r="BA43" s="73"/>
      <c r="BB43" s="66">
        <f t="shared" si="45"/>
        <v>0</v>
      </c>
      <c r="BC43" s="73"/>
      <c r="BD43" s="66">
        <f t="shared" si="46"/>
        <v>0</v>
      </c>
      <c r="BE43" s="73"/>
      <c r="BF43" s="66">
        <f t="shared" si="47"/>
        <v>0</v>
      </c>
      <c r="BG43" s="73"/>
      <c r="BH43" s="66">
        <f t="shared" si="48"/>
        <v>0</v>
      </c>
      <c r="BI43" s="73"/>
      <c r="BJ43" s="66">
        <f t="shared" si="49"/>
        <v>0</v>
      </c>
      <c r="BK43" s="73"/>
      <c r="BL43" s="66">
        <f t="shared" si="50"/>
        <v>0</v>
      </c>
      <c r="BM43" s="73"/>
      <c r="BN43" s="66">
        <f t="shared" si="26"/>
        <v>0</v>
      </c>
      <c r="BO43" s="74"/>
      <c r="BP43" s="74"/>
      <c r="BQ43" s="73"/>
      <c r="BR43" s="73"/>
      <c r="BS43" s="73"/>
      <c r="BT43" s="73"/>
      <c r="BU43" s="74"/>
      <c r="BV43" s="74"/>
    </row>
    <row r="44" spans="1:74" x14ac:dyDescent="0.2">
      <c r="A44" s="70"/>
      <c r="B44" s="76"/>
      <c r="C44" s="71"/>
      <c r="D44" s="71"/>
      <c r="E44" s="71"/>
      <c r="F44" s="72"/>
      <c r="G44" s="72"/>
      <c r="H44" s="72"/>
      <c r="I44" s="72"/>
      <c r="J44" s="71"/>
      <c r="K44" s="64">
        <f t="shared" si="27"/>
        <v>0</v>
      </c>
      <c r="L44" s="71"/>
      <c r="M44" s="64">
        <f t="shared" si="28"/>
        <v>0</v>
      </c>
      <c r="N44" s="71"/>
      <c r="O44" s="64">
        <f t="shared" si="29"/>
        <v>0</v>
      </c>
      <c r="P44" s="71"/>
      <c r="Q44" s="64">
        <f t="shared" si="30"/>
        <v>0</v>
      </c>
      <c r="R44" s="71"/>
      <c r="S44" s="64">
        <f t="shared" si="31"/>
        <v>0</v>
      </c>
      <c r="T44" s="71"/>
      <c r="U44" s="64">
        <f t="shared" si="32"/>
        <v>0</v>
      </c>
      <c r="V44" s="71"/>
      <c r="W44" s="64">
        <f t="shared" si="33"/>
        <v>0</v>
      </c>
      <c r="X44" s="71"/>
      <c r="Y44" s="64">
        <f t="shared" si="34"/>
        <v>0</v>
      </c>
      <c r="Z44" s="71"/>
      <c r="AA44" s="64">
        <f t="shared" si="35"/>
        <v>0</v>
      </c>
      <c r="AB44" s="71"/>
      <c r="AC44" s="64">
        <f t="shared" si="36"/>
        <v>0</v>
      </c>
      <c r="AD44" s="71"/>
      <c r="AE44" s="64">
        <f t="shared" si="37"/>
        <v>0</v>
      </c>
      <c r="AF44" s="71"/>
      <c r="AG44" s="64">
        <f t="shared" si="38"/>
        <v>0</v>
      </c>
      <c r="AH44" s="71"/>
      <c r="AI44" s="64">
        <f t="shared" si="39"/>
        <v>0</v>
      </c>
      <c r="AJ44" s="71"/>
      <c r="AK44" s="64">
        <f t="shared" si="40"/>
        <v>0</v>
      </c>
      <c r="AL44" s="174"/>
      <c r="AM44" s="64">
        <f t="shared" si="24"/>
        <v>0</v>
      </c>
      <c r="AN44" s="71"/>
      <c r="AO44" s="71"/>
      <c r="AP44" s="65">
        <f t="shared" si="41"/>
        <v>0</v>
      </c>
      <c r="AQ44" s="71"/>
      <c r="AR44" s="65">
        <f t="shared" si="42"/>
        <v>0</v>
      </c>
      <c r="AS44" s="71"/>
      <c r="AT44" s="65">
        <f t="shared" si="25"/>
        <v>0</v>
      </c>
      <c r="AU44" s="72"/>
      <c r="AV44" s="72"/>
      <c r="AW44" s="71"/>
      <c r="AX44" s="66">
        <f t="shared" si="43"/>
        <v>0</v>
      </c>
      <c r="AY44" s="71"/>
      <c r="AZ44" s="66">
        <f t="shared" si="44"/>
        <v>0</v>
      </c>
      <c r="BA44" s="71"/>
      <c r="BB44" s="66">
        <f t="shared" si="45"/>
        <v>0</v>
      </c>
      <c r="BC44" s="71"/>
      <c r="BD44" s="66">
        <f t="shared" si="46"/>
        <v>0</v>
      </c>
      <c r="BE44" s="71"/>
      <c r="BF44" s="66">
        <f t="shared" si="47"/>
        <v>0</v>
      </c>
      <c r="BG44" s="71"/>
      <c r="BH44" s="66">
        <f t="shared" si="48"/>
        <v>0</v>
      </c>
      <c r="BI44" s="71"/>
      <c r="BJ44" s="66">
        <f t="shared" si="49"/>
        <v>0</v>
      </c>
      <c r="BK44" s="71"/>
      <c r="BL44" s="66">
        <f t="shared" si="50"/>
        <v>0</v>
      </c>
      <c r="BM44" s="71"/>
      <c r="BN44" s="66">
        <f t="shared" si="26"/>
        <v>0</v>
      </c>
      <c r="BO44" s="72"/>
      <c r="BP44" s="72"/>
      <c r="BQ44" s="71"/>
      <c r="BR44" s="71"/>
      <c r="BS44" s="71"/>
      <c r="BT44" s="71"/>
      <c r="BU44" s="72"/>
      <c r="BV44" s="72"/>
    </row>
    <row r="45" spans="1:74" x14ac:dyDescent="0.2">
      <c r="A45" s="75"/>
      <c r="B45" s="77"/>
      <c r="C45" s="73"/>
      <c r="D45" s="73"/>
      <c r="E45" s="73"/>
      <c r="F45" s="74"/>
      <c r="G45" s="74"/>
      <c r="H45" s="74"/>
      <c r="I45" s="74"/>
      <c r="J45" s="73"/>
      <c r="K45" s="64">
        <f t="shared" si="27"/>
        <v>0</v>
      </c>
      <c r="L45" s="73"/>
      <c r="M45" s="64">
        <f t="shared" si="28"/>
        <v>0</v>
      </c>
      <c r="N45" s="73"/>
      <c r="O45" s="64">
        <f t="shared" si="29"/>
        <v>0</v>
      </c>
      <c r="P45" s="73"/>
      <c r="Q45" s="64">
        <f t="shared" si="30"/>
        <v>0</v>
      </c>
      <c r="R45" s="73"/>
      <c r="S45" s="64">
        <f t="shared" si="31"/>
        <v>0</v>
      </c>
      <c r="T45" s="73"/>
      <c r="U45" s="64">
        <f t="shared" si="32"/>
        <v>0</v>
      </c>
      <c r="V45" s="73"/>
      <c r="W45" s="64">
        <f t="shared" si="33"/>
        <v>0</v>
      </c>
      <c r="X45" s="73"/>
      <c r="Y45" s="64">
        <f t="shared" si="34"/>
        <v>0</v>
      </c>
      <c r="Z45" s="73"/>
      <c r="AA45" s="64">
        <f t="shared" si="35"/>
        <v>0</v>
      </c>
      <c r="AB45" s="73"/>
      <c r="AC45" s="64">
        <f t="shared" si="36"/>
        <v>0</v>
      </c>
      <c r="AD45" s="73"/>
      <c r="AE45" s="64">
        <f t="shared" si="37"/>
        <v>0</v>
      </c>
      <c r="AF45" s="73"/>
      <c r="AG45" s="64">
        <f t="shared" si="38"/>
        <v>0</v>
      </c>
      <c r="AH45" s="73"/>
      <c r="AI45" s="64">
        <f t="shared" si="39"/>
        <v>0</v>
      </c>
      <c r="AJ45" s="73"/>
      <c r="AK45" s="64">
        <f t="shared" si="40"/>
        <v>0</v>
      </c>
      <c r="AL45" s="173"/>
      <c r="AM45" s="64">
        <f t="shared" si="24"/>
        <v>0</v>
      </c>
      <c r="AN45" s="73"/>
      <c r="AO45" s="73"/>
      <c r="AP45" s="65">
        <f t="shared" si="41"/>
        <v>0</v>
      </c>
      <c r="AQ45" s="73"/>
      <c r="AR45" s="65">
        <f t="shared" si="42"/>
        <v>0</v>
      </c>
      <c r="AS45" s="73"/>
      <c r="AT45" s="65">
        <f t="shared" si="25"/>
        <v>0</v>
      </c>
      <c r="AU45" s="74"/>
      <c r="AV45" s="74"/>
      <c r="AW45" s="73"/>
      <c r="AX45" s="66">
        <f t="shared" si="43"/>
        <v>0</v>
      </c>
      <c r="AY45" s="73"/>
      <c r="AZ45" s="66">
        <f t="shared" si="44"/>
        <v>0</v>
      </c>
      <c r="BA45" s="73"/>
      <c r="BB45" s="66">
        <f t="shared" si="45"/>
        <v>0</v>
      </c>
      <c r="BC45" s="73"/>
      <c r="BD45" s="66">
        <f t="shared" si="46"/>
        <v>0</v>
      </c>
      <c r="BE45" s="73"/>
      <c r="BF45" s="66">
        <f t="shared" si="47"/>
        <v>0</v>
      </c>
      <c r="BG45" s="73"/>
      <c r="BH45" s="66">
        <f t="shared" si="48"/>
        <v>0</v>
      </c>
      <c r="BI45" s="73"/>
      <c r="BJ45" s="66">
        <f t="shared" si="49"/>
        <v>0</v>
      </c>
      <c r="BK45" s="73"/>
      <c r="BL45" s="66">
        <f t="shared" si="50"/>
        <v>0</v>
      </c>
      <c r="BM45" s="73"/>
      <c r="BN45" s="66">
        <f t="shared" si="26"/>
        <v>0</v>
      </c>
      <c r="BO45" s="74"/>
      <c r="BP45" s="74"/>
      <c r="BQ45" s="73"/>
      <c r="BR45" s="73"/>
      <c r="BS45" s="73"/>
      <c r="BT45" s="73"/>
      <c r="BU45" s="74"/>
      <c r="BV45" s="74"/>
    </row>
    <row r="46" spans="1:74" x14ac:dyDescent="0.2">
      <c r="A46" s="70"/>
      <c r="B46" s="76"/>
      <c r="C46" s="71"/>
      <c r="D46" s="71"/>
      <c r="E46" s="71"/>
      <c r="F46" s="72"/>
      <c r="G46" s="72"/>
      <c r="H46" s="72"/>
      <c r="I46" s="72"/>
      <c r="J46" s="71"/>
      <c r="K46" s="64">
        <f t="shared" si="27"/>
        <v>0</v>
      </c>
      <c r="L46" s="71"/>
      <c r="M46" s="64">
        <f t="shared" si="28"/>
        <v>0</v>
      </c>
      <c r="N46" s="71"/>
      <c r="O46" s="64">
        <f t="shared" si="29"/>
        <v>0</v>
      </c>
      <c r="P46" s="71"/>
      <c r="Q46" s="64">
        <f t="shared" si="30"/>
        <v>0</v>
      </c>
      <c r="R46" s="71"/>
      <c r="S46" s="64">
        <f t="shared" si="31"/>
        <v>0</v>
      </c>
      <c r="T46" s="71"/>
      <c r="U46" s="64">
        <f t="shared" si="32"/>
        <v>0</v>
      </c>
      <c r="V46" s="71"/>
      <c r="W46" s="64">
        <f t="shared" si="33"/>
        <v>0</v>
      </c>
      <c r="X46" s="71"/>
      <c r="Y46" s="64">
        <f t="shared" si="34"/>
        <v>0</v>
      </c>
      <c r="Z46" s="71"/>
      <c r="AA46" s="64">
        <f t="shared" si="35"/>
        <v>0</v>
      </c>
      <c r="AB46" s="71"/>
      <c r="AC46" s="64">
        <f t="shared" si="36"/>
        <v>0</v>
      </c>
      <c r="AD46" s="71"/>
      <c r="AE46" s="64">
        <f t="shared" si="37"/>
        <v>0</v>
      </c>
      <c r="AF46" s="71"/>
      <c r="AG46" s="64">
        <f t="shared" si="38"/>
        <v>0</v>
      </c>
      <c r="AH46" s="71"/>
      <c r="AI46" s="64">
        <f t="shared" si="39"/>
        <v>0</v>
      </c>
      <c r="AJ46" s="71"/>
      <c r="AK46" s="64">
        <f t="shared" si="40"/>
        <v>0</v>
      </c>
      <c r="AL46" s="174"/>
      <c r="AM46" s="64">
        <f t="shared" si="24"/>
        <v>0</v>
      </c>
      <c r="AN46" s="71"/>
      <c r="AO46" s="71"/>
      <c r="AP46" s="65">
        <f t="shared" si="41"/>
        <v>0</v>
      </c>
      <c r="AQ46" s="71"/>
      <c r="AR46" s="65">
        <f t="shared" si="42"/>
        <v>0</v>
      </c>
      <c r="AS46" s="71"/>
      <c r="AT46" s="65">
        <f t="shared" si="25"/>
        <v>0</v>
      </c>
      <c r="AU46" s="72"/>
      <c r="AV46" s="72"/>
      <c r="AW46" s="71"/>
      <c r="AX46" s="66">
        <f t="shared" si="43"/>
        <v>0</v>
      </c>
      <c r="AY46" s="71"/>
      <c r="AZ46" s="66">
        <f t="shared" si="44"/>
        <v>0</v>
      </c>
      <c r="BA46" s="71"/>
      <c r="BB46" s="66">
        <f t="shared" si="45"/>
        <v>0</v>
      </c>
      <c r="BC46" s="71"/>
      <c r="BD46" s="66">
        <f t="shared" si="46"/>
        <v>0</v>
      </c>
      <c r="BE46" s="71"/>
      <c r="BF46" s="66">
        <f t="shared" si="47"/>
        <v>0</v>
      </c>
      <c r="BG46" s="71"/>
      <c r="BH46" s="66">
        <f t="shared" si="48"/>
        <v>0</v>
      </c>
      <c r="BI46" s="71"/>
      <c r="BJ46" s="66">
        <f t="shared" si="49"/>
        <v>0</v>
      </c>
      <c r="BK46" s="71"/>
      <c r="BL46" s="66">
        <f t="shared" si="50"/>
        <v>0</v>
      </c>
      <c r="BM46" s="71"/>
      <c r="BN46" s="66">
        <f t="shared" si="26"/>
        <v>0</v>
      </c>
      <c r="BO46" s="72"/>
      <c r="BP46" s="72"/>
      <c r="BQ46" s="71"/>
      <c r="BR46" s="71"/>
      <c r="BS46" s="71"/>
      <c r="BT46" s="71"/>
      <c r="BU46" s="72"/>
      <c r="BV46" s="72"/>
    </row>
    <row r="47" spans="1:74" x14ac:dyDescent="0.2">
      <c r="A47" s="75"/>
      <c r="B47" s="77"/>
      <c r="C47" s="73"/>
      <c r="D47" s="73"/>
      <c r="E47" s="73"/>
      <c r="F47" s="74"/>
      <c r="G47" s="74"/>
      <c r="H47" s="74"/>
      <c r="I47" s="74"/>
      <c r="J47" s="73"/>
      <c r="K47" s="64">
        <f t="shared" si="27"/>
        <v>0</v>
      </c>
      <c r="L47" s="73"/>
      <c r="M47" s="64">
        <f t="shared" si="28"/>
        <v>0</v>
      </c>
      <c r="N47" s="73"/>
      <c r="O47" s="64">
        <f t="shared" si="29"/>
        <v>0</v>
      </c>
      <c r="P47" s="73"/>
      <c r="Q47" s="64">
        <f t="shared" si="30"/>
        <v>0</v>
      </c>
      <c r="R47" s="73"/>
      <c r="S47" s="64">
        <f t="shared" si="31"/>
        <v>0</v>
      </c>
      <c r="T47" s="73"/>
      <c r="U47" s="64">
        <f t="shared" si="32"/>
        <v>0</v>
      </c>
      <c r="V47" s="73"/>
      <c r="W47" s="64">
        <f t="shared" si="33"/>
        <v>0</v>
      </c>
      <c r="X47" s="73"/>
      <c r="Y47" s="64">
        <f t="shared" si="34"/>
        <v>0</v>
      </c>
      <c r="Z47" s="73"/>
      <c r="AA47" s="64">
        <f t="shared" si="35"/>
        <v>0</v>
      </c>
      <c r="AB47" s="73"/>
      <c r="AC47" s="64">
        <f t="shared" si="36"/>
        <v>0</v>
      </c>
      <c r="AD47" s="73"/>
      <c r="AE47" s="64">
        <f t="shared" si="37"/>
        <v>0</v>
      </c>
      <c r="AF47" s="73"/>
      <c r="AG47" s="64">
        <f t="shared" si="38"/>
        <v>0</v>
      </c>
      <c r="AH47" s="73"/>
      <c r="AI47" s="64">
        <f t="shared" si="39"/>
        <v>0</v>
      </c>
      <c r="AJ47" s="73"/>
      <c r="AK47" s="64">
        <f t="shared" si="40"/>
        <v>0</v>
      </c>
      <c r="AL47" s="173"/>
      <c r="AM47" s="64">
        <f t="shared" si="24"/>
        <v>0</v>
      </c>
      <c r="AN47" s="73"/>
      <c r="AO47" s="73"/>
      <c r="AP47" s="65">
        <f t="shared" si="41"/>
        <v>0</v>
      </c>
      <c r="AQ47" s="73"/>
      <c r="AR47" s="65">
        <f t="shared" si="42"/>
        <v>0</v>
      </c>
      <c r="AS47" s="73"/>
      <c r="AT47" s="65">
        <f t="shared" si="25"/>
        <v>0</v>
      </c>
      <c r="AU47" s="74"/>
      <c r="AV47" s="74"/>
      <c r="AW47" s="73"/>
      <c r="AX47" s="66">
        <f t="shared" si="43"/>
        <v>0</v>
      </c>
      <c r="AY47" s="73"/>
      <c r="AZ47" s="66">
        <f t="shared" si="44"/>
        <v>0</v>
      </c>
      <c r="BA47" s="73"/>
      <c r="BB47" s="66">
        <f t="shared" si="45"/>
        <v>0</v>
      </c>
      <c r="BC47" s="73"/>
      <c r="BD47" s="66">
        <f t="shared" si="46"/>
        <v>0</v>
      </c>
      <c r="BE47" s="73"/>
      <c r="BF47" s="66">
        <f t="shared" si="47"/>
        <v>0</v>
      </c>
      <c r="BG47" s="73"/>
      <c r="BH47" s="66">
        <f t="shared" si="48"/>
        <v>0</v>
      </c>
      <c r="BI47" s="73"/>
      <c r="BJ47" s="66">
        <f t="shared" si="49"/>
        <v>0</v>
      </c>
      <c r="BK47" s="73"/>
      <c r="BL47" s="66">
        <f t="shared" si="50"/>
        <v>0</v>
      </c>
      <c r="BM47" s="73"/>
      <c r="BN47" s="66">
        <f t="shared" si="26"/>
        <v>0</v>
      </c>
      <c r="BO47" s="74"/>
      <c r="BP47" s="74"/>
      <c r="BQ47" s="73"/>
      <c r="BR47" s="73"/>
      <c r="BS47" s="73"/>
      <c r="BT47" s="73"/>
      <c r="BU47" s="74"/>
      <c r="BV47" s="74"/>
    </row>
    <row r="48" spans="1:74" x14ac:dyDescent="0.2">
      <c r="A48" s="70"/>
      <c r="B48" s="76"/>
      <c r="C48" s="71"/>
      <c r="D48" s="71"/>
      <c r="E48" s="71"/>
      <c r="F48" s="72"/>
      <c r="G48" s="72"/>
      <c r="H48" s="72"/>
      <c r="I48" s="72"/>
      <c r="J48" s="71"/>
      <c r="K48" s="64">
        <f t="shared" si="27"/>
        <v>0</v>
      </c>
      <c r="L48" s="71"/>
      <c r="M48" s="64">
        <f t="shared" si="28"/>
        <v>0</v>
      </c>
      <c r="N48" s="71"/>
      <c r="O48" s="64">
        <f t="shared" si="29"/>
        <v>0</v>
      </c>
      <c r="P48" s="71"/>
      <c r="Q48" s="64">
        <f t="shared" si="30"/>
        <v>0</v>
      </c>
      <c r="R48" s="71"/>
      <c r="S48" s="64">
        <f t="shared" si="31"/>
        <v>0</v>
      </c>
      <c r="T48" s="71"/>
      <c r="U48" s="64">
        <f t="shared" si="32"/>
        <v>0</v>
      </c>
      <c r="V48" s="71"/>
      <c r="W48" s="64">
        <f t="shared" si="33"/>
        <v>0</v>
      </c>
      <c r="X48" s="71"/>
      <c r="Y48" s="64">
        <f t="shared" si="34"/>
        <v>0</v>
      </c>
      <c r="Z48" s="71"/>
      <c r="AA48" s="64">
        <f t="shared" si="35"/>
        <v>0</v>
      </c>
      <c r="AB48" s="71"/>
      <c r="AC48" s="64">
        <f t="shared" si="36"/>
        <v>0</v>
      </c>
      <c r="AD48" s="71"/>
      <c r="AE48" s="64">
        <f t="shared" si="37"/>
        <v>0</v>
      </c>
      <c r="AF48" s="71"/>
      <c r="AG48" s="64">
        <f t="shared" si="38"/>
        <v>0</v>
      </c>
      <c r="AH48" s="71"/>
      <c r="AI48" s="64">
        <f t="shared" si="39"/>
        <v>0</v>
      </c>
      <c r="AJ48" s="71"/>
      <c r="AK48" s="64">
        <f t="shared" si="40"/>
        <v>0</v>
      </c>
      <c r="AL48" s="174"/>
      <c r="AM48" s="64">
        <f t="shared" si="24"/>
        <v>0</v>
      </c>
      <c r="AN48" s="71"/>
      <c r="AO48" s="71"/>
      <c r="AP48" s="65">
        <f t="shared" si="41"/>
        <v>0</v>
      </c>
      <c r="AQ48" s="71"/>
      <c r="AR48" s="65">
        <f t="shared" si="42"/>
        <v>0</v>
      </c>
      <c r="AS48" s="71"/>
      <c r="AT48" s="65">
        <f t="shared" si="25"/>
        <v>0</v>
      </c>
      <c r="AU48" s="72"/>
      <c r="AV48" s="72"/>
      <c r="AW48" s="71"/>
      <c r="AX48" s="66">
        <f t="shared" si="43"/>
        <v>0</v>
      </c>
      <c r="AY48" s="71"/>
      <c r="AZ48" s="66">
        <f t="shared" si="44"/>
        <v>0</v>
      </c>
      <c r="BA48" s="71"/>
      <c r="BB48" s="66">
        <f t="shared" si="45"/>
        <v>0</v>
      </c>
      <c r="BC48" s="71"/>
      <c r="BD48" s="66">
        <f t="shared" si="46"/>
        <v>0</v>
      </c>
      <c r="BE48" s="71"/>
      <c r="BF48" s="66">
        <f t="shared" si="47"/>
        <v>0</v>
      </c>
      <c r="BG48" s="71"/>
      <c r="BH48" s="66">
        <f t="shared" si="48"/>
        <v>0</v>
      </c>
      <c r="BI48" s="71"/>
      <c r="BJ48" s="66">
        <f t="shared" si="49"/>
        <v>0</v>
      </c>
      <c r="BK48" s="71"/>
      <c r="BL48" s="66">
        <f t="shared" si="50"/>
        <v>0</v>
      </c>
      <c r="BM48" s="71"/>
      <c r="BN48" s="66">
        <f t="shared" si="26"/>
        <v>0</v>
      </c>
      <c r="BO48" s="72"/>
      <c r="BP48" s="72"/>
      <c r="BQ48" s="71"/>
      <c r="BR48" s="71"/>
      <c r="BS48" s="71"/>
      <c r="BT48" s="71"/>
      <c r="BU48" s="72"/>
      <c r="BV48" s="72"/>
    </row>
    <row r="49" spans="1:74" x14ac:dyDescent="0.2">
      <c r="A49" s="75"/>
      <c r="B49" s="77"/>
      <c r="C49" s="73"/>
      <c r="D49" s="73"/>
      <c r="E49" s="73"/>
      <c r="F49" s="74"/>
      <c r="G49" s="74"/>
      <c r="H49" s="74"/>
      <c r="I49" s="74"/>
      <c r="J49" s="73"/>
      <c r="K49" s="64">
        <f t="shared" si="27"/>
        <v>0</v>
      </c>
      <c r="L49" s="73"/>
      <c r="M49" s="64">
        <f t="shared" si="28"/>
        <v>0</v>
      </c>
      <c r="N49" s="73"/>
      <c r="O49" s="64">
        <f t="shared" si="29"/>
        <v>0</v>
      </c>
      <c r="P49" s="73"/>
      <c r="Q49" s="64">
        <f t="shared" si="30"/>
        <v>0</v>
      </c>
      <c r="R49" s="73"/>
      <c r="S49" s="64">
        <f t="shared" si="31"/>
        <v>0</v>
      </c>
      <c r="T49" s="73"/>
      <c r="U49" s="64">
        <f t="shared" si="32"/>
        <v>0</v>
      </c>
      <c r="V49" s="73"/>
      <c r="W49" s="64">
        <f t="shared" si="33"/>
        <v>0</v>
      </c>
      <c r="X49" s="73"/>
      <c r="Y49" s="64">
        <f t="shared" si="34"/>
        <v>0</v>
      </c>
      <c r="Z49" s="73"/>
      <c r="AA49" s="64">
        <f t="shared" si="35"/>
        <v>0</v>
      </c>
      <c r="AB49" s="73"/>
      <c r="AC49" s="64">
        <f t="shared" si="36"/>
        <v>0</v>
      </c>
      <c r="AD49" s="73"/>
      <c r="AE49" s="64">
        <f t="shared" si="37"/>
        <v>0</v>
      </c>
      <c r="AF49" s="73"/>
      <c r="AG49" s="64">
        <f t="shared" si="38"/>
        <v>0</v>
      </c>
      <c r="AH49" s="73"/>
      <c r="AI49" s="64">
        <f t="shared" si="39"/>
        <v>0</v>
      </c>
      <c r="AJ49" s="73"/>
      <c r="AK49" s="64">
        <f t="shared" si="40"/>
        <v>0</v>
      </c>
      <c r="AL49" s="173"/>
      <c r="AM49" s="64">
        <f t="shared" si="24"/>
        <v>0</v>
      </c>
      <c r="AN49" s="73"/>
      <c r="AO49" s="73"/>
      <c r="AP49" s="65">
        <f t="shared" si="41"/>
        <v>0</v>
      </c>
      <c r="AQ49" s="73"/>
      <c r="AR49" s="65">
        <f t="shared" si="42"/>
        <v>0</v>
      </c>
      <c r="AS49" s="73"/>
      <c r="AT49" s="65">
        <f t="shared" si="25"/>
        <v>0</v>
      </c>
      <c r="AU49" s="74"/>
      <c r="AV49" s="74"/>
      <c r="AW49" s="73"/>
      <c r="AX49" s="66">
        <f t="shared" si="43"/>
        <v>0</v>
      </c>
      <c r="AY49" s="73"/>
      <c r="AZ49" s="66">
        <f t="shared" si="44"/>
        <v>0</v>
      </c>
      <c r="BA49" s="73"/>
      <c r="BB49" s="66">
        <f t="shared" si="45"/>
        <v>0</v>
      </c>
      <c r="BC49" s="73"/>
      <c r="BD49" s="66">
        <f t="shared" si="46"/>
        <v>0</v>
      </c>
      <c r="BE49" s="73"/>
      <c r="BF49" s="66">
        <f t="shared" si="47"/>
        <v>0</v>
      </c>
      <c r="BG49" s="73"/>
      <c r="BH49" s="66">
        <f t="shared" si="48"/>
        <v>0</v>
      </c>
      <c r="BI49" s="73"/>
      <c r="BJ49" s="66">
        <f t="shared" si="49"/>
        <v>0</v>
      </c>
      <c r="BK49" s="73"/>
      <c r="BL49" s="66">
        <f t="shared" si="50"/>
        <v>0</v>
      </c>
      <c r="BM49" s="73"/>
      <c r="BN49" s="66">
        <f t="shared" si="26"/>
        <v>0</v>
      </c>
      <c r="BO49" s="74"/>
      <c r="BP49" s="74"/>
      <c r="BQ49" s="73"/>
      <c r="BR49" s="73"/>
      <c r="BS49" s="73"/>
      <c r="BT49" s="73"/>
      <c r="BU49" s="74"/>
      <c r="BV49" s="74"/>
    </row>
    <row r="50" spans="1:74" x14ac:dyDescent="0.2">
      <c r="A50" s="70"/>
      <c r="B50" s="76"/>
      <c r="C50" s="71"/>
      <c r="D50" s="71"/>
      <c r="E50" s="71"/>
      <c r="F50" s="72"/>
      <c r="G50" s="72"/>
      <c r="H50" s="72"/>
      <c r="I50" s="72"/>
      <c r="J50" s="71"/>
      <c r="K50" s="64">
        <f t="shared" si="27"/>
        <v>0</v>
      </c>
      <c r="L50" s="71"/>
      <c r="M50" s="64">
        <f t="shared" si="28"/>
        <v>0</v>
      </c>
      <c r="N50" s="71"/>
      <c r="O50" s="64">
        <f t="shared" si="29"/>
        <v>0</v>
      </c>
      <c r="P50" s="71"/>
      <c r="Q50" s="64">
        <f t="shared" si="30"/>
        <v>0</v>
      </c>
      <c r="R50" s="71"/>
      <c r="S50" s="64">
        <f t="shared" si="31"/>
        <v>0</v>
      </c>
      <c r="T50" s="71"/>
      <c r="U50" s="64">
        <f t="shared" si="32"/>
        <v>0</v>
      </c>
      <c r="V50" s="71"/>
      <c r="W50" s="64">
        <f t="shared" si="33"/>
        <v>0</v>
      </c>
      <c r="X50" s="71"/>
      <c r="Y50" s="64">
        <f t="shared" si="34"/>
        <v>0</v>
      </c>
      <c r="Z50" s="71"/>
      <c r="AA50" s="64">
        <f t="shared" si="35"/>
        <v>0</v>
      </c>
      <c r="AB50" s="71"/>
      <c r="AC50" s="64">
        <f t="shared" si="36"/>
        <v>0</v>
      </c>
      <c r="AD50" s="71"/>
      <c r="AE50" s="64">
        <f t="shared" si="37"/>
        <v>0</v>
      </c>
      <c r="AF50" s="71"/>
      <c r="AG50" s="64">
        <f t="shared" si="38"/>
        <v>0</v>
      </c>
      <c r="AH50" s="71"/>
      <c r="AI50" s="64">
        <f t="shared" si="39"/>
        <v>0</v>
      </c>
      <c r="AJ50" s="71"/>
      <c r="AK50" s="64">
        <f t="shared" si="40"/>
        <v>0</v>
      </c>
      <c r="AL50" s="174"/>
      <c r="AM50" s="64">
        <f t="shared" si="24"/>
        <v>0</v>
      </c>
      <c r="AN50" s="71"/>
      <c r="AO50" s="71"/>
      <c r="AP50" s="65">
        <f t="shared" si="41"/>
        <v>0</v>
      </c>
      <c r="AQ50" s="71"/>
      <c r="AR50" s="65">
        <f t="shared" si="42"/>
        <v>0</v>
      </c>
      <c r="AS50" s="71"/>
      <c r="AT50" s="65">
        <f t="shared" si="25"/>
        <v>0</v>
      </c>
      <c r="AU50" s="72"/>
      <c r="AV50" s="72"/>
      <c r="AW50" s="71"/>
      <c r="AX50" s="66">
        <f t="shared" si="43"/>
        <v>0</v>
      </c>
      <c r="AY50" s="71"/>
      <c r="AZ50" s="66">
        <f t="shared" si="44"/>
        <v>0</v>
      </c>
      <c r="BA50" s="71"/>
      <c r="BB50" s="66">
        <f t="shared" si="45"/>
        <v>0</v>
      </c>
      <c r="BC50" s="71"/>
      <c r="BD50" s="66">
        <f t="shared" si="46"/>
        <v>0</v>
      </c>
      <c r="BE50" s="71"/>
      <c r="BF50" s="66">
        <f t="shared" si="47"/>
        <v>0</v>
      </c>
      <c r="BG50" s="71"/>
      <c r="BH50" s="66">
        <f t="shared" si="48"/>
        <v>0</v>
      </c>
      <c r="BI50" s="71"/>
      <c r="BJ50" s="66">
        <f t="shared" si="49"/>
        <v>0</v>
      </c>
      <c r="BK50" s="71"/>
      <c r="BL50" s="66">
        <f t="shared" si="50"/>
        <v>0</v>
      </c>
      <c r="BM50" s="71"/>
      <c r="BN50" s="66">
        <f t="shared" si="26"/>
        <v>0</v>
      </c>
      <c r="BO50" s="72"/>
      <c r="BP50" s="72"/>
      <c r="BQ50" s="71"/>
      <c r="BR50" s="71"/>
      <c r="BS50" s="71"/>
      <c r="BT50" s="71"/>
      <c r="BU50" s="72"/>
      <c r="BV50" s="72"/>
    </row>
    <row r="51" spans="1:74" x14ac:dyDescent="0.2">
      <c r="A51" s="75"/>
      <c r="B51" s="77"/>
      <c r="C51" s="73"/>
      <c r="D51" s="73"/>
      <c r="E51" s="73"/>
      <c r="F51" s="74"/>
      <c r="G51" s="74"/>
      <c r="H51" s="74"/>
      <c r="I51" s="74"/>
      <c r="J51" s="73"/>
      <c r="K51" s="64">
        <f t="shared" si="27"/>
        <v>0</v>
      </c>
      <c r="L51" s="73"/>
      <c r="M51" s="64">
        <f t="shared" si="28"/>
        <v>0</v>
      </c>
      <c r="N51" s="73"/>
      <c r="O51" s="64">
        <f t="shared" si="29"/>
        <v>0</v>
      </c>
      <c r="P51" s="73"/>
      <c r="Q51" s="64">
        <f t="shared" si="30"/>
        <v>0</v>
      </c>
      <c r="R51" s="73"/>
      <c r="S51" s="64">
        <f t="shared" si="31"/>
        <v>0</v>
      </c>
      <c r="T51" s="73"/>
      <c r="U51" s="64">
        <f t="shared" si="32"/>
        <v>0</v>
      </c>
      <c r="V51" s="73"/>
      <c r="W51" s="64">
        <f t="shared" si="33"/>
        <v>0</v>
      </c>
      <c r="X51" s="73"/>
      <c r="Y51" s="64">
        <f t="shared" si="34"/>
        <v>0</v>
      </c>
      <c r="Z51" s="73"/>
      <c r="AA51" s="64">
        <f t="shared" si="35"/>
        <v>0</v>
      </c>
      <c r="AB51" s="73"/>
      <c r="AC51" s="64">
        <f t="shared" si="36"/>
        <v>0</v>
      </c>
      <c r="AD51" s="73"/>
      <c r="AE51" s="64">
        <f t="shared" si="37"/>
        <v>0</v>
      </c>
      <c r="AF51" s="73"/>
      <c r="AG51" s="64">
        <f t="shared" si="38"/>
        <v>0</v>
      </c>
      <c r="AH51" s="73"/>
      <c r="AI51" s="64">
        <f t="shared" si="39"/>
        <v>0</v>
      </c>
      <c r="AJ51" s="73"/>
      <c r="AK51" s="64">
        <f t="shared" si="40"/>
        <v>0</v>
      </c>
      <c r="AL51" s="173"/>
      <c r="AM51" s="64">
        <f t="shared" si="24"/>
        <v>0</v>
      </c>
      <c r="AN51" s="73"/>
      <c r="AO51" s="73"/>
      <c r="AP51" s="65">
        <f t="shared" si="41"/>
        <v>0</v>
      </c>
      <c r="AQ51" s="73"/>
      <c r="AR51" s="65">
        <f t="shared" si="42"/>
        <v>0</v>
      </c>
      <c r="AS51" s="73"/>
      <c r="AT51" s="65">
        <f t="shared" si="25"/>
        <v>0</v>
      </c>
      <c r="AU51" s="74"/>
      <c r="AV51" s="74"/>
      <c r="AW51" s="73"/>
      <c r="AX51" s="66">
        <f t="shared" si="43"/>
        <v>0</v>
      </c>
      <c r="AY51" s="73"/>
      <c r="AZ51" s="66">
        <f t="shared" si="44"/>
        <v>0</v>
      </c>
      <c r="BA51" s="73"/>
      <c r="BB51" s="66">
        <f t="shared" si="45"/>
        <v>0</v>
      </c>
      <c r="BC51" s="73"/>
      <c r="BD51" s="66">
        <f t="shared" si="46"/>
        <v>0</v>
      </c>
      <c r="BE51" s="73"/>
      <c r="BF51" s="66">
        <f t="shared" si="47"/>
        <v>0</v>
      </c>
      <c r="BG51" s="73"/>
      <c r="BH51" s="66">
        <f t="shared" si="48"/>
        <v>0</v>
      </c>
      <c r="BI51" s="73"/>
      <c r="BJ51" s="66">
        <f t="shared" si="49"/>
        <v>0</v>
      </c>
      <c r="BK51" s="73"/>
      <c r="BL51" s="66">
        <f t="shared" si="50"/>
        <v>0</v>
      </c>
      <c r="BM51" s="73"/>
      <c r="BN51" s="66">
        <f t="shared" si="26"/>
        <v>0</v>
      </c>
      <c r="BO51" s="74"/>
      <c r="BP51" s="74"/>
      <c r="BQ51" s="73"/>
      <c r="BR51" s="73"/>
      <c r="BS51" s="73"/>
      <c r="BT51" s="73"/>
      <c r="BU51" s="74"/>
      <c r="BV51" s="74"/>
    </row>
    <row r="52" spans="1:74" x14ac:dyDescent="0.2">
      <c r="A52" s="70"/>
      <c r="B52" s="76"/>
      <c r="C52" s="71"/>
      <c r="D52" s="71"/>
      <c r="E52" s="71"/>
      <c r="F52" s="72"/>
      <c r="G52" s="72"/>
      <c r="H52" s="72"/>
      <c r="I52" s="72"/>
      <c r="J52" s="71"/>
      <c r="K52" s="64">
        <f t="shared" si="27"/>
        <v>0</v>
      </c>
      <c r="L52" s="71"/>
      <c r="M52" s="64">
        <f t="shared" si="28"/>
        <v>0</v>
      </c>
      <c r="N52" s="71"/>
      <c r="O52" s="64">
        <f t="shared" si="29"/>
        <v>0</v>
      </c>
      <c r="P52" s="71"/>
      <c r="Q52" s="64">
        <f t="shared" si="30"/>
        <v>0</v>
      </c>
      <c r="R52" s="71"/>
      <c r="S52" s="64">
        <f t="shared" si="31"/>
        <v>0</v>
      </c>
      <c r="T52" s="71"/>
      <c r="U52" s="64">
        <f t="shared" si="32"/>
        <v>0</v>
      </c>
      <c r="V52" s="71"/>
      <c r="W52" s="64">
        <f t="shared" si="33"/>
        <v>0</v>
      </c>
      <c r="X52" s="71"/>
      <c r="Y52" s="64">
        <f t="shared" si="34"/>
        <v>0</v>
      </c>
      <c r="Z52" s="71"/>
      <c r="AA52" s="64">
        <f t="shared" si="35"/>
        <v>0</v>
      </c>
      <c r="AB52" s="71"/>
      <c r="AC52" s="64">
        <f t="shared" si="36"/>
        <v>0</v>
      </c>
      <c r="AD52" s="71"/>
      <c r="AE52" s="64">
        <f t="shared" si="37"/>
        <v>0</v>
      </c>
      <c r="AF52" s="71"/>
      <c r="AG52" s="64">
        <f t="shared" si="38"/>
        <v>0</v>
      </c>
      <c r="AH52" s="71"/>
      <c r="AI52" s="64">
        <f t="shared" si="39"/>
        <v>0</v>
      </c>
      <c r="AJ52" s="71"/>
      <c r="AK52" s="64">
        <f t="shared" si="40"/>
        <v>0</v>
      </c>
      <c r="AL52" s="174"/>
      <c r="AM52" s="64">
        <f t="shared" si="24"/>
        <v>0</v>
      </c>
      <c r="AN52" s="71"/>
      <c r="AO52" s="71"/>
      <c r="AP52" s="65">
        <f t="shared" si="41"/>
        <v>0</v>
      </c>
      <c r="AQ52" s="71"/>
      <c r="AR52" s="65">
        <f t="shared" si="42"/>
        <v>0</v>
      </c>
      <c r="AS52" s="71"/>
      <c r="AT52" s="65">
        <f t="shared" si="25"/>
        <v>0</v>
      </c>
      <c r="AU52" s="72"/>
      <c r="AV52" s="72"/>
      <c r="AW52" s="71"/>
      <c r="AX52" s="66">
        <f t="shared" si="43"/>
        <v>0</v>
      </c>
      <c r="AY52" s="71"/>
      <c r="AZ52" s="66">
        <f t="shared" si="44"/>
        <v>0</v>
      </c>
      <c r="BA52" s="71"/>
      <c r="BB52" s="66">
        <f t="shared" si="45"/>
        <v>0</v>
      </c>
      <c r="BC52" s="71"/>
      <c r="BD52" s="66">
        <f t="shared" si="46"/>
        <v>0</v>
      </c>
      <c r="BE52" s="71"/>
      <c r="BF52" s="66">
        <f t="shared" si="47"/>
        <v>0</v>
      </c>
      <c r="BG52" s="71"/>
      <c r="BH52" s="66">
        <f t="shared" si="48"/>
        <v>0</v>
      </c>
      <c r="BI52" s="71"/>
      <c r="BJ52" s="66">
        <f t="shared" si="49"/>
        <v>0</v>
      </c>
      <c r="BK52" s="71"/>
      <c r="BL52" s="66">
        <f t="shared" si="50"/>
        <v>0</v>
      </c>
      <c r="BM52" s="71"/>
      <c r="BN52" s="66">
        <f t="shared" si="26"/>
        <v>0</v>
      </c>
      <c r="BO52" s="72"/>
      <c r="BP52" s="72"/>
      <c r="BQ52" s="71"/>
      <c r="BR52" s="71"/>
      <c r="BS52" s="71"/>
      <c r="BT52" s="71"/>
      <c r="BU52" s="72"/>
      <c r="BV52" s="72"/>
    </row>
    <row r="53" spans="1:74" x14ac:dyDescent="0.2">
      <c r="A53" s="75"/>
      <c r="B53" s="77"/>
      <c r="C53" s="73"/>
      <c r="D53" s="73"/>
      <c r="E53" s="73"/>
      <c r="F53" s="74"/>
      <c r="G53" s="74"/>
      <c r="H53" s="74"/>
      <c r="I53" s="74"/>
      <c r="J53" s="73"/>
      <c r="K53" s="64">
        <f t="shared" si="27"/>
        <v>0</v>
      </c>
      <c r="L53" s="73"/>
      <c r="M53" s="64">
        <f t="shared" si="28"/>
        <v>0</v>
      </c>
      <c r="N53" s="73"/>
      <c r="O53" s="64">
        <f t="shared" si="29"/>
        <v>0</v>
      </c>
      <c r="P53" s="73"/>
      <c r="Q53" s="64">
        <f t="shared" si="30"/>
        <v>0</v>
      </c>
      <c r="R53" s="73"/>
      <c r="S53" s="64">
        <f t="shared" si="31"/>
        <v>0</v>
      </c>
      <c r="T53" s="73"/>
      <c r="U53" s="64">
        <f t="shared" si="32"/>
        <v>0</v>
      </c>
      <c r="V53" s="73"/>
      <c r="W53" s="64">
        <f t="shared" si="33"/>
        <v>0</v>
      </c>
      <c r="X53" s="73"/>
      <c r="Y53" s="64">
        <f t="shared" si="34"/>
        <v>0</v>
      </c>
      <c r="Z53" s="73"/>
      <c r="AA53" s="64">
        <f t="shared" si="35"/>
        <v>0</v>
      </c>
      <c r="AB53" s="73"/>
      <c r="AC53" s="64">
        <f t="shared" si="36"/>
        <v>0</v>
      </c>
      <c r="AD53" s="73"/>
      <c r="AE53" s="64">
        <f t="shared" si="37"/>
        <v>0</v>
      </c>
      <c r="AF53" s="73"/>
      <c r="AG53" s="64">
        <f t="shared" si="38"/>
        <v>0</v>
      </c>
      <c r="AH53" s="73"/>
      <c r="AI53" s="64">
        <f t="shared" si="39"/>
        <v>0</v>
      </c>
      <c r="AJ53" s="73"/>
      <c r="AK53" s="64">
        <f t="shared" si="40"/>
        <v>0</v>
      </c>
      <c r="AL53" s="173"/>
      <c r="AM53" s="64">
        <f t="shared" si="24"/>
        <v>0</v>
      </c>
      <c r="AN53" s="73"/>
      <c r="AO53" s="73"/>
      <c r="AP53" s="65">
        <f t="shared" si="41"/>
        <v>0</v>
      </c>
      <c r="AQ53" s="73"/>
      <c r="AR53" s="65">
        <f t="shared" si="42"/>
        <v>0</v>
      </c>
      <c r="AS53" s="73"/>
      <c r="AT53" s="65">
        <f t="shared" si="25"/>
        <v>0</v>
      </c>
      <c r="AU53" s="74"/>
      <c r="AV53" s="74"/>
      <c r="AW53" s="73"/>
      <c r="AX53" s="66">
        <f t="shared" si="43"/>
        <v>0</v>
      </c>
      <c r="AY53" s="73"/>
      <c r="AZ53" s="66">
        <f t="shared" si="44"/>
        <v>0</v>
      </c>
      <c r="BA53" s="73"/>
      <c r="BB53" s="66">
        <f t="shared" si="45"/>
        <v>0</v>
      </c>
      <c r="BC53" s="73"/>
      <c r="BD53" s="66">
        <f t="shared" si="46"/>
        <v>0</v>
      </c>
      <c r="BE53" s="73"/>
      <c r="BF53" s="66">
        <f t="shared" si="47"/>
        <v>0</v>
      </c>
      <c r="BG53" s="73"/>
      <c r="BH53" s="66">
        <f t="shared" si="48"/>
        <v>0</v>
      </c>
      <c r="BI53" s="73"/>
      <c r="BJ53" s="66">
        <f t="shared" si="49"/>
        <v>0</v>
      </c>
      <c r="BK53" s="73"/>
      <c r="BL53" s="66">
        <f t="shared" si="50"/>
        <v>0</v>
      </c>
      <c r="BM53" s="73"/>
      <c r="BN53" s="66">
        <f t="shared" si="26"/>
        <v>0</v>
      </c>
      <c r="BO53" s="74"/>
      <c r="BP53" s="74"/>
      <c r="BQ53" s="73"/>
      <c r="BR53" s="73"/>
      <c r="BS53" s="73"/>
      <c r="BT53" s="73"/>
      <c r="BU53" s="74"/>
      <c r="BV53" s="74"/>
    </row>
    <row r="54" spans="1:74" x14ac:dyDescent="0.2">
      <c r="A54" s="70"/>
      <c r="B54" s="76"/>
      <c r="C54" s="71"/>
      <c r="D54" s="71"/>
      <c r="E54" s="71"/>
      <c r="F54" s="72"/>
      <c r="G54" s="72"/>
      <c r="H54" s="72"/>
      <c r="I54" s="72"/>
      <c r="J54" s="71"/>
      <c r="K54" s="64">
        <f t="shared" si="27"/>
        <v>0</v>
      </c>
      <c r="L54" s="71"/>
      <c r="M54" s="64">
        <f t="shared" si="28"/>
        <v>0</v>
      </c>
      <c r="N54" s="71"/>
      <c r="O54" s="64">
        <f t="shared" si="29"/>
        <v>0</v>
      </c>
      <c r="P54" s="71"/>
      <c r="Q54" s="64">
        <f t="shared" si="30"/>
        <v>0</v>
      </c>
      <c r="R54" s="71"/>
      <c r="S54" s="64">
        <f t="shared" si="31"/>
        <v>0</v>
      </c>
      <c r="T54" s="71"/>
      <c r="U54" s="64">
        <f t="shared" si="32"/>
        <v>0</v>
      </c>
      <c r="V54" s="71"/>
      <c r="W54" s="64">
        <f t="shared" si="33"/>
        <v>0</v>
      </c>
      <c r="X54" s="71"/>
      <c r="Y54" s="64">
        <f t="shared" si="34"/>
        <v>0</v>
      </c>
      <c r="Z54" s="71"/>
      <c r="AA54" s="64">
        <f t="shared" si="35"/>
        <v>0</v>
      </c>
      <c r="AB54" s="71"/>
      <c r="AC54" s="64">
        <f t="shared" si="36"/>
        <v>0</v>
      </c>
      <c r="AD54" s="71"/>
      <c r="AE54" s="64">
        <f t="shared" si="37"/>
        <v>0</v>
      </c>
      <c r="AF54" s="71"/>
      <c r="AG54" s="64">
        <f t="shared" si="38"/>
        <v>0</v>
      </c>
      <c r="AH54" s="71"/>
      <c r="AI54" s="64">
        <f t="shared" si="39"/>
        <v>0</v>
      </c>
      <c r="AJ54" s="71"/>
      <c r="AK54" s="64">
        <f t="shared" si="40"/>
        <v>0</v>
      </c>
      <c r="AL54" s="174"/>
      <c r="AM54" s="64">
        <f t="shared" si="24"/>
        <v>0</v>
      </c>
      <c r="AN54" s="71"/>
      <c r="AO54" s="71"/>
      <c r="AP54" s="65">
        <f t="shared" si="41"/>
        <v>0</v>
      </c>
      <c r="AQ54" s="71"/>
      <c r="AR54" s="65">
        <f t="shared" si="42"/>
        <v>0</v>
      </c>
      <c r="AS54" s="71"/>
      <c r="AT54" s="65">
        <f t="shared" si="25"/>
        <v>0</v>
      </c>
      <c r="AU54" s="72"/>
      <c r="AV54" s="72"/>
      <c r="AW54" s="71"/>
      <c r="AX54" s="66">
        <f t="shared" si="43"/>
        <v>0</v>
      </c>
      <c r="AY54" s="71"/>
      <c r="AZ54" s="66">
        <f t="shared" si="44"/>
        <v>0</v>
      </c>
      <c r="BA54" s="71"/>
      <c r="BB54" s="66">
        <f t="shared" si="45"/>
        <v>0</v>
      </c>
      <c r="BC54" s="71"/>
      <c r="BD54" s="66">
        <f t="shared" si="46"/>
        <v>0</v>
      </c>
      <c r="BE54" s="71"/>
      <c r="BF54" s="66">
        <f t="shared" si="47"/>
        <v>0</v>
      </c>
      <c r="BG54" s="71"/>
      <c r="BH54" s="66">
        <f t="shared" si="48"/>
        <v>0</v>
      </c>
      <c r="BI54" s="71"/>
      <c r="BJ54" s="66">
        <f t="shared" si="49"/>
        <v>0</v>
      </c>
      <c r="BK54" s="71"/>
      <c r="BL54" s="66">
        <f t="shared" si="50"/>
        <v>0</v>
      </c>
      <c r="BM54" s="71"/>
      <c r="BN54" s="66">
        <f t="shared" si="26"/>
        <v>0</v>
      </c>
      <c r="BO54" s="72"/>
      <c r="BP54" s="72"/>
      <c r="BQ54" s="71"/>
      <c r="BR54" s="71"/>
      <c r="BS54" s="71"/>
      <c r="BT54" s="71"/>
      <c r="BU54" s="72"/>
      <c r="BV54" s="72"/>
    </row>
    <row r="55" spans="1:74" x14ac:dyDescent="0.2">
      <c r="A55" s="75"/>
      <c r="B55" s="77"/>
      <c r="C55" s="73"/>
      <c r="D55" s="73"/>
      <c r="E55" s="73"/>
      <c r="F55" s="74"/>
      <c r="G55" s="74"/>
      <c r="H55" s="74"/>
      <c r="I55" s="74"/>
      <c r="J55" s="73"/>
      <c r="K55" s="64">
        <f t="shared" si="27"/>
        <v>0</v>
      </c>
      <c r="L55" s="73"/>
      <c r="M55" s="64">
        <f t="shared" si="28"/>
        <v>0</v>
      </c>
      <c r="N55" s="73"/>
      <c r="O55" s="64">
        <f t="shared" si="29"/>
        <v>0</v>
      </c>
      <c r="P55" s="73"/>
      <c r="Q55" s="64">
        <f t="shared" si="30"/>
        <v>0</v>
      </c>
      <c r="R55" s="73"/>
      <c r="S55" s="64">
        <f t="shared" si="31"/>
        <v>0</v>
      </c>
      <c r="T55" s="73"/>
      <c r="U55" s="64">
        <f t="shared" si="32"/>
        <v>0</v>
      </c>
      <c r="V55" s="73"/>
      <c r="W55" s="64">
        <f t="shared" si="33"/>
        <v>0</v>
      </c>
      <c r="X55" s="73"/>
      <c r="Y55" s="64">
        <f t="shared" si="34"/>
        <v>0</v>
      </c>
      <c r="Z55" s="73"/>
      <c r="AA55" s="64">
        <f t="shared" si="35"/>
        <v>0</v>
      </c>
      <c r="AB55" s="73"/>
      <c r="AC55" s="64">
        <f t="shared" si="36"/>
        <v>0</v>
      </c>
      <c r="AD55" s="73"/>
      <c r="AE55" s="64">
        <f t="shared" si="37"/>
        <v>0</v>
      </c>
      <c r="AF55" s="73"/>
      <c r="AG55" s="64">
        <f t="shared" si="38"/>
        <v>0</v>
      </c>
      <c r="AH55" s="73"/>
      <c r="AI55" s="64">
        <f t="shared" si="39"/>
        <v>0</v>
      </c>
      <c r="AJ55" s="73"/>
      <c r="AK55" s="64">
        <f t="shared" si="40"/>
        <v>0</v>
      </c>
      <c r="AL55" s="173"/>
      <c r="AM55" s="64">
        <f t="shared" si="24"/>
        <v>0</v>
      </c>
      <c r="AN55" s="73"/>
      <c r="AO55" s="73"/>
      <c r="AP55" s="65">
        <f t="shared" si="41"/>
        <v>0</v>
      </c>
      <c r="AQ55" s="73"/>
      <c r="AR55" s="65">
        <f t="shared" si="42"/>
        <v>0</v>
      </c>
      <c r="AS55" s="73"/>
      <c r="AT55" s="65">
        <f t="shared" si="25"/>
        <v>0</v>
      </c>
      <c r="AU55" s="74"/>
      <c r="AV55" s="74"/>
      <c r="AW55" s="73"/>
      <c r="AX55" s="66">
        <f t="shared" si="43"/>
        <v>0</v>
      </c>
      <c r="AY55" s="73"/>
      <c r="AZ55" s="66">
        <f t="shared" si="44"/>
        <v>0</v>
      </c>
      <c r="BA55" s="73"/>
      <c r="BB55" s="66">
        <f t="shared" si="45"/>
        <v>0</v>
      </c>
      <c r="BC55" s="73"/>
      <c r="BD55" s="66">
        <f t="shared" si="46"/>
        <v>0</v>
      </c>
      <c r="BE55" s="73"/>
      <c r="BF55" s="66">
        <f t="shared" si="47"/>
        <v>0</v>
      </c>
      <c r="BG55" s="73"/>
      <c r="BH55" s="66">
        <f t="shared" si="48"/>
        <v>0</v>
      </c>
      <c r="BI55" s="73"/>
      <c r="BJ55" s="66">
        <f t="shared" si="49"/>
        <v>0</v>
      </c>
      <c r="BK55" s="73"/>
      <c r="BL55" s="66">
        <f t="shared" si="50"/>
        <v>0</v>
      </c>
      <c r="BM55" s="73"/>
      <c r="BN55" s="66">
        <f t="shared" si="26"/>
        <v>0</v>
      </c>
      <c r="BO55" s="74"/>
      <c r="BP55" s="74"/>
      <c r="BQ55" s="73"/>
      <c r="BR55" s="73"/>
      <c r="BS55" s="73"/>
      <c r="BT55" s="73"/>
      <c r="BU55" s="74"/>
      <c r="BV55" s="74"/>
    </row>
    <row r="56" spans="1:74" x14ac:dyDescent="0.2">
      <c r="A56" s="70"/>
      <c r="B56" s="76"/>
      <c r="C56" s="71"/>
      <c r="D56" s="71"/>
      <c r="E56" s="71"/>
      <c r="F56" s="72"/>
      <c r="G56" s="72"/>
      <c r="H56" s="72"/>
      <c r="I56" s="72"/>
      <c r="J56" s="71"/>
      <c r="K56" s="64">
        <f t="shared" si="27"/>
        <v>0</v>
      </c>
      <c r="L56" s="71"/>
      <c r="M56" s="64">
        <f t="shared" si="28"/>
        <v>0</v>
      </c>
      <c r="N56" s="71"/>
      <c r="O56" s="64">
        <f t="shared" si="29"/>
        <v>0</v>
      </c>
      <c r="P56" s="71"/>
      <c r="Q56" s="64">
        <f t="shared" si="30"/>
        <v>0</v>
      </c>
      <c r="R56" s="71"/>
      <c r="S56" s="64">
        <f t="shared" si="31"/>
        <v>0</v>
      </c>
      <c r="T56" s="71"/>
      <c r="U56" s="64">
        <f t="shared" si="32"/>
        <v>0</v>
      </c>
      <c r="V56" s="71"/>
      <c r="W56" s="64">
        <f t="shared" si="33"/>
        <v>0</v>
      </c>
      <c r="X56" s="71"/>
      <c r="Y56" s="64">
        <f t="shared" si="34"/>
        <v>0</v>
      </c>
      <c r="Z56" s="71"/>
      <c r="AA56" s="64">
        <f t="shared" si="35"/>
        <v>0</v>
      </c>
      <c r="AB56" s="71"/>
      <c r="AC56" s="64">
        <f t="shared" si="36"/>
        <v>0</v>
      </c>
      <c r="AD56" s="71"/>
      <c r="AE56" s="64">
        <f t="shared" si="37"/>
        <v>0</v>
      </c>
      <c r="AF56" s="71"/>
      <c r="AG56" s="64">
        <f t="shared" si="38"/>
        <v>0</v>
      </c>
      <c r="AH56" s="71"/>
      <c r="AI56" s="64">
        <f t="shared" si="39"/>
        <v>0</v>
      </c>
      <c r="AJ56" s="71"/>
      <c r="AK56" s="64">
        <f t="shared" si="40"/>
        <v>0</v>
      </c>
      <c r="AL56" s="174"/>
      <c r="AM56" s="64">
        <f t="shared" si="24"/>
        <v>0</v>
      </c>
      <c r="AN56" s="71"/>
      <c r="AO56" s="71"/>
      <c r="AP56" s="65">
        <f t="shared" si="41"/>
        <v>0</v>
      </c>
      <c r="AQ56" s="71"/>
      <c r="AR56" s="65">
        <f t="shared" si="42"/>
        <v>0</v>
      </c>
      <c r="AS56" s="71"/>
      <c r="AT56" s="65">
        <f t="shared" si="25"/>
        <v>0</v>
      </c>
      <c r="AU56" s="72"/>
      <c r="AV56" s="72"/>
      <c r="AW56" s="71"/>
      <c r="AX56" s="66">
        <f t="shared" si="43"/>
        <v>0</v>
      </c>
      <c r="AY56" s="71"/>
      <c r="AZ56" s="66">
        <f t="shared" si="44"/>
        <v>0</v>
      </c>
      <c r="BA56" s="71"/>
      <c r="BB56" s="66">
        <f t="shared" si="45"/>
        <v>0</v>
      </c>
      <c r="BC56" s="71"/>
      <c r="BD56" s="66">
        <f t="shared" si="46"/>
        <v>0</v>
      </c>
      <c r="BE56" s="71"/>
      <c r="BF56" s="66">
        <f t="shared" si="47"/>
        <v>0</v>
      </c>
      <c r="BG56" s="71"/>
      <c r="BH56" s="66">
        <f t="shared" si="48"/>
        <v>0</v>
      </c>
      <c r="BI56" s="71"/>
      <c r="BJ56" s="66">
        <f t="shared" si="49"/>
        <v>0</v>
      </c>
      <c r="BK56" s="71"/>
      <c r="BL56" s="66">
        <f t="shared" si="50"/>
        <v>0</v>
      </c>
      <c r="BM56" s="71"/>
      <c r="BN56" s="66">
        <f t="shared" si="26"/>
        <v>0</v>
      </c>
      <c r="BO56" s="72"/>
      <c r="BP56" s="72"/>
      <c r="BQ56" s="71"/>
      <c r="BR56" s="71"/>
      <c r="BS56" s="71"/>
      <c r="BT56" s="71"/>
      <c r="BU56" s="72"/>
      <c r="BV56" s="72"/>
    </row>
    <row r="57" spans="1:74" x14ac:dyDescent="0.2">
      <c r="A57" s="75"/>
      <c r="B57" s="77"/>
      <c r="C57" s="73"/>
      <c r="D57" s="73"/>
      <c r="E57" s="73"/>
      <c r="F57" s="74"/>
      <c r="G57" s="74"/>
      <c r="H57" s="74"/>
      <c r="I57" s="74"/>
      <c r="J57" s="73"/>
      <c r="K57" s="64">
        <f t="shared" si="27"/>
        <v>0</v>
      </c>
      <c r="L57" s="73"/>
      <c r="M57" s="64">
        <f t="shared" si="28"/>
        <v>0</v>
      </c>
      <c r="N57" s="73"/>
      <c r="O57" s="64">
        <f t="shared" si="29"/>
        <v>0</v>
      </c>
      <c r="P57" s="73"/>
      <c r="Q57" s="64">
        <f t="shared" si="30"/>
        <v>0</v>
      </c>
      <c r="R57" s="73"/>
      <c r="S57" s="64">
        <f t="shared" si="31"/>
        <v>0</v>
      </c>
      <c r="T57" s="73"/>
      <c r="U57" s="64">
        <f t="shared" si="32"/>
        <v>0</v>
      </c>
      <c r="V57" s="73"/>
      <c r="W57" s="64">
        <f t="shared" si="33"/>
        <v>0</v>
      </c>
      <c r="X57" s="73"/>
      <c r="Y57" s="64">
        <f t="shared" si="34"/>
        <v>0</v>
      </c>
      <c r="Z57" s="73"/>
      <c r="AA57" s="64">
        <f t="shared" si="35"/>
        <v>0</v>
      </c>
      <c r="AB57" s="73"/>
      <c r="AC57" s="64">
        <f t="shared" si="36"/>
        <v>0</v>
      </c>
      <c r="AD57" s="73"/>
      <c r="AE57" s="64">
        <f t="shared" si="37"/>
        <v>0</v>
      </c>
      <c r="AF57" s="73"/>
      <c r="AG57" s="64">
        <f t="shared" si="38"/>
        <v>0</v>
      </c>
      <c r="AH57" s="73"/>
      <c r="AI57" s="64">
        <f t="shared" si="39"/>
        <v>0</v>
      </c>
      <c r="AJ57" s="73"/>
      <c r="AK57" s="64">
        <f t="shared" si="40"/>
        <v>0</v>
      </c>
      <c r="AL57" s="173"/>
      <c r="AM57" s="64">
        <f t="shared" si="24"/>
        <v>0</v>
      </c>
      <c r="AN57" s="73"/>
      <c r="AO57" s="73"/>
      <c r="AP57" s="65">
        <f t="shared" si="41"/>
        <v>0</v>
      </c>
      <c r="AQ57" s="73"/>
      <c r="AR57" s="65">
        <f t="shared" si="42"/>
        <v>0</v>
      </c>
      <c r="AS57" s="73"/>
      <c r="AT57" s="65">
        <f t="shared" si="25"/>
        <v>0</v>
      </c>
      <c r="AU57" s="74"/>
      <c r="AV57" s="74"/>
      <c r="AW57" s="73"/>
      <c r="AX57" s="66">
        <f t="shared" si="43"/>
        <v>0</v>
      </c>
      <c r="AY57" s="73"/>
      <c r="AZ57" s="66">
        <f t="shared" si="44"/>
        <v>0</v>
      </c>
      <c r="BA57" s="73"/>
      <c r="BB57" s="66">
        <f t="shared" si="45"/>
        <v>0</v>
      </c>
      <c r="BC57" s="73"/>
      <c r="BD57" s="66">
        <f t="shared" si="46"/>
        <v>0</v>
      </c>
      <c r="BE57" s="73"/>
      <c r="BF57" s="66">
        <f t="shared" si="47"/>
        <v>0</v>
      </c>
      <c r="BG57" s="73"/>
      <c r="BH57" s="66">
        <f t="shared" si="48"/>
        <v>0</v>
      </c>
      <c r="BI57" s="73"/>
      <c r="BJ57" s="66">
        <f t="shared" si="49"/>
        <v>0</v>
      </c>
      <c r="BK57" s="73"/>
      <c r="BL57" s="66">
        <f t="shared" si="50"/>
        <v>0</v>
      </c>
      <c r="BM57" s="73"/>
      <c r="BN57" s="66">
        <f t="shared" si="26"/>
        <v>0</v>
      </c>
      <c r="BO57" s="74"/>
      <c r="BP57" s="74"/>
      <c r="BQ57" s="73"/>
      <c r="BR57" s="73"/>
      <c r="BS57" s="73"/>
      <c r="BT57" s="73"/>
      <c r="BU57" s="74"/>
      <c r="BV57" s="74"/>
    </row>
    <row r="58" spans="1:74" x14ac:dyDescent="0.2">
      <c r="A58" s="70"/>
      <c r="B58" s="76"/>
      <c r="C58" s="71"/>
      <c r="D58" s="71"/>
      <c r="E58" s="71"/>
      <c r="F58" s="72"/>
      <c r="G58" s="72"/>
      <c r="H58" s="72"/>
      <c r="I58" s="72"/>
      <c r="J58" s="71"/>
      <c r="K58" s="64">
        <f t="shared" si="27"/>
        <v>0</v>
      </c>
      <c r="L58" s="71"/>
      <c r="M58" s="64">
        <f t="shared" si="28"/>
        <v>0</v>
      </c>
      <c r="N58" s="71"/>
      <c r="O58" s="64">
        <f t="shared" si="29"/>
        <v>0</v>
      </c>
      <c r="P58" s="71"/>
      <c r="Q58" s="64">
        <f t="shared" si="30"/>
        <v>0</v>
      </c>
      <c r="R58" s="71"/>
      <c r="S58" s="64">
        <f t="shared" si="31"/>
        <v>0</v>
      </c>
      <c r="T58" s="71"/>
      <c r="U58" s="64">
        <f t="shared" si="32"/>
        <v>0</v>
      </c>
      <c r="V58" s="71"/>
      <c r="W58" s="64">
        <f t="shared" si="33"/>
        <v>0</v>
      </c>
      <c r="X58" s="71"/>
      <c r="Y58" s="64">
        <f t="shared" si="34"/>
        <v>0</v>
      </c>
      <c r="Z58" s="71"/>
      <c r="AA58" s="64">
        <f t="shared" si="35"/>
        <v>0</v>
      </c>
      <c r="AB58" s="71"/>
      <c r="AC58" s="64">
        <f t="shared" si="36"/>
        <v>0</v>
      </c>
      <c r="AD58" s="71"/>
      <c r="AE58" s="64">
        <f t="shared" si="37"/>
        <v>0</v>
      </c>
      <c r="AF58" s="71"/>
      <c r="AG58" s="64">
        <f t="shared" si="38"/>
        <v>0</v>
      </c>
      <c r="AH58" s="71"/>
      <c r="AI58" s="64">
        <f t="shared" si="39"/>
        <v>0</v>
      </c>
      <c r="AJ58" s="71"/>
      <c r="AK58" s="64">
        <f t="shared" si="40"/>
        <v>0</v>
      </c>
      <c r="AL58" s="174"/>
      <c r="AM58" s="64">
        <f t="shared" si="24"/>
        <v>0</v>
      </c>
      <c r="AN58" s="71"/>
      <c r="AO58" s="71"/>
      <c r="AP58" s="65">
        <f t="shared" si="41"/>
        <v>0</v>
      </c>
      <c r="AQ58" s="71"/>
      <c r="AR58" s="65">
        <f t="shared" si="42"/>
        <v>0</v>
      </c>
      <c r="AS58" s="71"/>
      <c r="AT58" s="65">
        <f t="shared" si="25"/>
        <v>0</v>
      </c>
      <c r="AU58" s="72"/>
      <c r="AV58" s="72"/>
      <c r="AW58" s="71"/>
      <c r="AX58" s="66">
        <f t="shared" si="43"/>
        <v>0</v>
      </c>
      <c r="AY58" s="71"/>
      <c r="AZ58" s="66">
        <f t="shared" si="44"/>
        <v>0</v>
      </c>
      <c r="BA58" s="71"/>
      <c r="BB58" s="66">
        <f t="shared" si="45"/>
        <v>0</v>
      </c>
      <c r="BC58" s="71"/>
      <c r="BD58" s="66">
        <f t="shared" si="46"/>
        <v>0</v>
      </c>
      <c r="BE58" s="71"/>
      <c r="BF58" s="66">
        <f t="shared" si="47"/>
        <v>0</v>
      </c>
      <c r="BG58" s="71"/>
      <c r="BH58" s="66">
        <f t="shared" si="48"/>
        <v>0</v>
      </c>
      <c r="BI58" s="71"/>
      <c r="BJ58" s="66">
        <f t="shared" si="49"/>
        <v>0</v>
      </c>
      <c r="BK58" s="71"/>
      <c r="BL58" s="66">
        <f t="shared" si="50"/>
        <v>0</v>
      </c>
      <c r="BM58" s="71"/>
      <c r="BN58" s="66">
        <f t="shared" si="26"/>
        <v>0</v>
      </c>
      <c r="BO58" s="72"/>
      <c r="BP58" s="72"/>
      <c r="BQ58" s="71"/>
      <c r="BR58" s="71"/>
      <c r="BS58" s="71"/>
      <c r="BT58" s="71"/>
      <c r="BU58" s="72"/>
      <c r="BV58" s="72"/>
    </row>
    <row r="59" spans="1:74" x14ac:dyDescent="0.2">
      <c r="A59" s="75"/>
      <c r="B59" s="77"/>
      <c r="C59" s="73"/>
      <c r="D59" s="73"/>
      <c r="E59" s="73"/>
      <c r="F59" s="74"/>
      <c r="G59" s="74"/>
      <c r="H59" s="74"/>
      <c r="I59" s="74"/>
      <c r="J59" s="73"/>
      <c r="K59" s="64">
        <f t="shared" si="27"/>
        <v>0</v>
      </c>
      <c r="L59" s="73"/>
      <c r="M59" s="64">
        <f t="shared" si="28"/>
        <v>0</v>
      </c>
      <c r="N59" s="73"/>
      <c r="O59" s="64">
        <f t="shared" si="29"/>
        <v>0</v>
      </c>
      <c r="P59" s="73"/>
      <c r="Q59" s="64">
        <f t="shared" si="30"/>
        <v>0</v>
      </c>
      <c r="R59" s="73"/>
      <c r="S59" s="64">
        <f t="shared" si="31"/>
        <v>0</v>
      </c>
      <c r="T59" s="73"/>
      <c r="U59" s="64">
        <f t="shared" si="32"/>
        <v>0</v>
      </c>
      <c r="V59" s="73"/>
      <c r="W59" s="64">
        <f t="shared" si="33"/>
        <v>0</v>
      </c>
      <c r="X59" s="73"/>
      <c r="Y59" s="64">
        <f t="shared" si="34"/>
        <v>0</v>
      </c>
      <c r="Z59" s="73"/>
      <c r="AA59" s="64">
        <f t="shared" si="35"/>
        <v>0</v>
      </c>
      <c r="AB59" s="73"/>
      <c r="AC59" s="64">
        <f t="shared" si="36"/>
        <v>0</v>
      </c>
      <c r="AD59" s="73"/>
      <c r="AE59" s="64">
        <f t="shared" si="37"/>
        <v>0</v>
      </c>
      <c r="AF59" s="73"/>
      <c r="AG59" s="64">
        <f t="shared" si="38"/>
        <v>0</v>
      </c>
      <c r="AH59" s="73"/>
      <c r="AI59" s="64">
        <f t="shared" si="39"/>
        <v>0</v>
      </c>
      <c r="AJ59" s="73"/>
      <c r="AK59" s="64">
        <f t="shared" si="40"/>
        <v>0</v>
      </c>
      <c r="AL59" s="173"/>
      <c r="AM59" s="64">
        <f t="shared" si="24"/>
        <v>0</v>
      </c>
      <c r="AN59" s="73"/>
      <c r="AO59" s="73"/>
      <c r="AP59" s="65">
        <f t="shared" si="41"/>
        <v>0</v>
      </c>
      <c r="AQ59" s="73"/>
      <c r="AR59" s="65">
        <f t="shared" si="42"/>
        <v>0</v>
      </c>
      <c r="AS59" s="73"/>
      <c r="AT59" s="65">
        <f t="shared" si="25"/>
        <v>0</v>
      </c>
      <c r="AU59" s="74"/>
      <c r="AV59" s="74"/>
      <c r="AW59" s="73"/>
      <c r="AX59" s="66">
        <f t="shared" si="43"/>
        <v>0</v>
      </c>
      <c r="AY59" s="73"/>
      <c r="AZ59" s="66">
        <f t="shared" si="44"/>
        <v>0</v>
      </c>
      <c r="BA59" s="73"/>
      <c r="BB59" s="66">
        <f t="shared" si="45"/>
        <v>0</v>
      </c>
      <c r="BC59" s="73"/>
      <c r="BD59" s="66">
        <f t="shared" si="46"/>
        <v>0</v>
      </c>
      <c r="BE59" s="73"/>
      <c r="BF59" s="66">
        <f t="shared" si="47"/>
        <v>0</v>
      </c>
      <c r="BG59" s="73"/>
      <c r="BH59" s="66">
        <f t="shared" si="48"/>
        <v>0</v>
      </c>
      <c r="BI59" s="73"/>
      <c r="BJ59" s="66">
        <f t="shared" si="49"/>
        <v>0</v>
      </c>
      <c r="BK59" s="73"/>
      <c r="BL59" s="66">
        <f t="shared" si="50"/>
        <v>0</v>
      </c>
      <c r="BM59" s="73"/>
      <c r="BN59" s="66">
        <f t="shared" si="26"/>
        <v>0</v>
      </c>
      <c r="BO59" s="74"/>
      <c r="BP59" s="74"/>
      <c r="BQ59" s="73"/>
      <c r="BR59" s="73"/>
      <c r="BS59" s="73"/>
      <c r="BT59" s="73"/>
      <c r="BU59" s="74"/>
      <c r="BV59" s="74"/>
    </row>
    <row r="60" spans="1:74" x14ac:dyDescent="0.2">
      <c r="A60" s="70"/>
      <c r="B60" s="76"/>
      <c r="C60" s="71"/>
      <c r="D60" s="71"/>
      <c r="E60" s="71"/>
      <c r="F60" s="72"/>
      <c r="G60" s="72"/>
      <c r="H60" s="72"/>
      <c r="I60" s="72"/>
      <c r="J60" s="71"/>
      <c r="K60" s="64">
        <f t="shared" si="27"/>
        <v>0</v>
      </c>
      <c r="L60" s="71"/>
      <c r="M60" s="64">
        <f t="shared" si="28"/>
        <v>0</v>
      </c>
      <c r="N60" s="71"/>
      <c r="O60" s="64">
        <f t="shared" si="29"/>
        <v>0</v>
      </c>
      <c r="P60" s="71"/>
      <c r="Q60" s="64">
        <f t="shared" si="30"/>
        <v>0</v>
      </c>
      <c r="R60" s="71"/>
      <c r="S60" s="64">
        <f t="shared" si="31"/>
        <v>0</v>
      </c>
      <c r="T60" s="71"/>
      <c r="U60" s="64">
        <f t="shared" si="32"/>
        <v>0</v>
      </c>
      <c r="V60" s="71"/>
      <c r="W60" s="64">
        <f t="shared" si="33"/>
        <v>0</v>
      </c>
      <c r="X60" s="71"/>
      <c r="Y60" s="64">
        <f t="shared" si="34"/>
        <v>0</v>
      </c>
      <c r="Z60" s="71"/>
      <c r="AA60" s="64">
        <f t="shared" si="35"/>
        <v>0</v>
      </c>
      <c r="AB60" s="71"/>
      <c r="AC60" s="64">
        <f t="shared" si="36"/>
        <v>0</v>
      </c>
      <c r="AD60" s="71"/>
      <c r="AE60" s="64">
        <f t="shared" si="37"/>
        <v>0</v>
      </c>
      <c r="AF60" s="71"/>
      <c r="AG60" s="64">
        <f t="shared" si="38"/>
        <v>0</v>
      </c>
      <c r="AH60" s="71"/>
      <c r="AI60" s="64">
        <f t="shared" si="39"/>
        <v>0</v>
      </c>
      <c r="AJ60" s="71"/>
      <c r="AK60" s="64">
        <f t="shared" si="40"/>
        <v>0</v>
      </c>
      <c r="AL60" s="174"/>
      <c r="AM60" s="64">
        <f t="shared" si="24"/>
        <v>0</v>
      </c>
      <c r="AN60" s="71"/>
      <c r="AO60" s="71"/>
      <c r="AP60" s="65">
        <f t="shared" si="41"/>
        <v>0</v>
      </c>
      <c r="AQ60" s="71"/>
      <c r="AR60" s="65">
        <f t="shared" si="42"/>
        <v>0</v>
      </c>
      <c r="AS60" s="71"/>
      <c r="AT60" s="65">
        <f t="shared" si="25"/>
        <v>0</v>
      </c>
      <c r="AU60" s="72"/>
      <c r="AV60" s="72"/>
      <c r="AW60" s="71"/>
      <c r="AX60" s="66">
        <f t="shared" si="43"/>
        <v>0</v>
      </c>
      <c r="AY60" s="71"/>
      <c r="AZ60" s="66">
        <f t="shared" si="44"/>
        <v>0</v>
      </c>
      <c r="BA60" s="71"/>
      <c r="BB60" s="66">
        <f t="shared" si="45"/>
        <v>0</v>
      </c>
      <c r="BC60" s="71"/>
      <c r="BD60" s="66">
        <f t="shared" si="46"/>
        <v>0</v>
      </c>
      <c r="BE60" s="71"/>
      <c r="BF60" s="66">
        <f t="shared" si="47"/>
        <v>0</v>
      </c>
      <c r="BG60" s="71"/>
      <c r="BH60" s="66">
        <f t="shared" si="48"/>
        <v>0</v>
      </c>
      <c r="BI60" s="71"/>
      <c r="BJ60" s="66">
        <f t="shared" si="49"/>
        <v>0</v>
      </c>
      <c r="BK60" s="71"/>
      <c r="BL60" s="66">
        <f t="shared" si="50"/>
        <v>0</v>
      </c>
      <c r="BM60" s="71"/>
      <c r="BN60" s="66">
        <f t="shared" si="26"/>
        <v>0</v>
      </c>
      <c r="BO60" s="72"/>
      <c r="BP60" s="72"/>
      <c r="BQ60" s="71"/>
      <c r="BR60" s="71"/>
      <c r="BS60" s="71"/>
      <c r="BT60" s="71"/>
      <c r="BU60" s="72"/>
      <c r="BV60" s="72"/>
    </row>
    <row r="61" spans="1:74" x14ac:dyDescent="0.2">
      <c r="A61" s="75"/>
      <c r="B61" s="77"/>
      <c r="C61" s="73"/>
      <c r="D61" s="73"/>
      <c r="E61" s="73"/>
      <c r="F61" s="74"/>
      <c r="G61" s="74"/>
      <c r="H61" s="74"/>
      <c r="I61" s="74"/>
      <c r="J61" s="73"/>
      <c r="K61" s="64">
        <f t="shared" si="27"/>
        <v>0</v>
      </c>
      <c r="L61" s="73"/>
      <c r="M61" s="64">
        <f t="shared" si="28"/>
        <v>0</v>
      </c>
      <c r="N61" s="73"/>
      <c r="O61" s="64">
        <f t="shared" si="29"/>
        <v>0</v>
      </c>
      <c r="P61" s="73"/>
      <c r="Q61" s="64">
        <f t="shared" si="30"/>
        <v>0</v>
      </c>
      <c r="R61" s="73"/>
      <c r="S61" s="64">
        <f t="shared" si="31"/>
        <v>0</v>
      </c>
      <c r="T61" s="73"/>
      <c r="U61" s="64">
        <f t="shared" si="32"/>
        <v>0</v>
      </c>
      <c r="V61" s="73"/>
      <c r="W61" s="64">
        <f t="shared" si="33"/>
        <v>0</v>
      </c>
      <c r="X61" s="73"/>
      <c r="Y61" s="64">
        <f t="shared" si="34"/>
        <v>0</v>
      </c>
      <c r="Z61" s="73"/>
      <c r="AA61" s="64">
        <f t="shared" si="35"/>
        <v>0</v>
      </c>
      <c r="AB61" s="73"/>
      <c r="AC61" s="64">
        <f t="shared" si="36"/>
        <v>0</v>
      </c>
      <c r="AD61" s="73"/>
      <c r="AE61" s="64">
        <f t="shared" si="37"/>
        <v>0</v>
      </c>
      <c r="AF61" s="73"/>
      <c r="AG61" s="64">
        <f t="shared" si="38"/>
        <v>0</v>
      </c>
      <c r="AH61" s="73"/>
      <c r="AI61" s="64">
        <f t="shared" si="39"/>
        <v>0</v>
      </c>
      <c r="AJ61" s="73"/>
      <c r="AK61" s="64">
        <f t="shared" si="40"/>
        <v>0</v>
      </c>
      <c r="AL61" s="173"/>
      <c r="AM61" s="64">
        <f t="shared" si="24"/>
        <v>0</v>
      </c>
      <c r="AN61" s="73"/>
      <c r="AO61" s="73"/>
      <c r="AP61" s="65">
        <f t="shared" si="41"/>
        <v>0</v>
      </c>
      <c r="AQ61" s="73"/>
      <c r="AR61" s="65">
        <f t="shared" si="42"/>
        <v>0</v>
      </c>
      <c r="AS61" s="73"/>
      <c r="AT61" s="65">
        <f t="shared" si="25"/>
        <v>0</v>
      </c>
      <c r="AU61" s="74"/>
      <c r="AV61" s="74"/>
      <c r="AW61" s="73"/>
      <c r="AX61" s="66">
        <f t="shared" si="43"/>
        <v>0</v>
      </c>
      <c r="AY61" s="73"/>
      <c r="AZ61" s="66">
        <f t="shared" si="44"/>
        <v>0</v>
      </c>
      <c r="BA61" s="73"/>
      <c r="BB61" s="66">
        <f t="shared" si="45"/>
        <v>0</v>
      </c>
      <c r="BC61" s="73"/>
      <c r="BD61" s="66">
        <f t="shared" si="46"/>
        <v>0</v>
      </c>
      <c r="BE61" s="73"/>
      <c r="BF61" s="66">
        <f t="shared" si="47"/>
        <v>0</v>
      </c>
      <c r="BG61" s="73"/>
      <c r="BH61" s="66">
        <f t="shared" si="48"/>
        <v>0</v>
      </c>
      <c r="BI61" s="73"/>
      <c r="BJ61" s="66">
        <f t="shared" si="49"/>
        <v>0</v>
      </c>
      <c r="BK61" s="73"/>
      <c r="BL61" s="66">
        <f t="shared" si="50"/>
        <v>0</v>
      </c>
      <c r="BM61" s="73"/>
      <c r="BN61" s="66">
        <f t="shared" si="26"/>
        <v>0</v>
      </c>
      <c r="BO61" s="74"/>
      <c r="BP61" s="74"/>
      <c r="BQ61" s="73"/>
      <c r="BR61" s="73"/>
      <c r="BS61" s="73"/>
      <c r="BT61" s="73"/>
      <c r="BU61" s="74"/>
      <c r="BV61" s="74"/>
    </row>
    <row r="62" spans="1:74" x14ac:dyDescent="0.2">
      <c r="A62" s="70"/>
      <c r="B62" s="76"/>
      <c r="C62" s="71"/>
      <c r="D62" s="71"/>
      <c r="E62" s="71"/>
      <c r="F62" s="72"/>
      <c r="G62" s="72"/>
      <c r="H62" s="72"/>
      <c r="I62" s="72"/>
      <c r="J62" s="71"/>
      <c r="K62" s="64">
        <f t="shared" si="27"/>
        <v>0</v>
      </c>
      <c r="L62" s="71"/>
      <c r="M62" s="64">
        <f t="shared" si="28"/>
        <v>0</v>
      </c>
      <c r="N62" s="71"/>
      <c r="O62" s="64">
        <f t="shared" si="29"/>
        <v>0</v>
      </c>
      <c r="P62" s="71"/>
      <c r="Q62" s="64">
        <f t="shared" si="30"/>
        <v>0</v>
      </c>
      <c r="R62" s="71"/>
      <c r="S62" s="64">
        <f t="shared" si="31"/>
        <v>0</v>
      </c>
      <c r="T62" s="71"/>
      <c r="U62" s="64">
        <f t="shared" si="32"/>
        <v>0</v>
      </c>
      <c r="V62" s="71"/>
      <c r="W62" s="64">
        <f t="shared" si="33"/>
        <v>0</v>
      </c>
      <c r="X62" s="71"/>
      <c r="Y62" s="64">
        <f t="shared" si="34"/>
        <v>0</v>
      </c>
      <c r="Z62" s="71"/>
      <c r="AA62" s="64">
        <f t="shared" si="35"/>
        <v>0</v>
      </c>
      <c r="AB62" s="71"/>
      <c r="AC62" s="64">
        <f t="shared" si="36"/>
        <v>0</v>
      </c>
      <c r="AD62" s="71"/>
      <c r="AE62" s="64">
        <f t="shared" si="37"/>
        <v>0</v>
      </c>
      <c r="AF62" s="71"/>
      <c r="AG62" s="64">
        <f t="shared" si="38"/>
        <v>0</v>
      </c>
      <c r="AH62" s="71"/>
      <c r="AI62" s="64">
        <f t="shared" si="39"/>
        <v>0</v>
      </c>
      <c r="AJ62" s="71"/>
      <c r="AK62" s="64">
        <f t="shared" si="40"/>
        <v>0</v>
      </c>
      <c r="AL62" s="174"/>
      <c r="AM62" s="64">
        <f t="shared" si="24"/>
        <v>0</v>
      </c>
      <c r="AN62" s="71"/>
      <c r="AO62" s="71"/>
      <c r="AP62" s="65">
        <f t="shared" si="41"/>
        <v>0</v>
      </c>
      <c r="AQ62" s="71"/>
      <c r="AR62" s="65">
        <f t="shared" si="42"/>
        <v>0</v>
      </c>
      <c r="AS62" s="71"/>
      <c r="AT62" s="65">
        <f t="shared" si="25"/>
        <v>0</v>
      </c>
      <c r="AU62" s="72"/>
      <c r="AV62" s="72"/>
      <c r="AW62" s="71"/>
      <c r="AX62" s="66">
        <f t="shared" si="43"/>
        <v>0</v>
      </c>
      <c r="AY62" s="71"/>
      <c r="AZ62" s="66">
        <f t="shared" si="44"/>
        <v>0</v>
      </c>
      <c r="BA62" s="71"/>
      <c r="BB62" s="66">
        <f t="shared" si="45"/>
        <v>0</v>
      </c>
      <c r="BC62" s="71"/>
      <c r="BD62" s="66">
        <f t="shared" si="46"/>
        <v>0</v>
      </c>
      <c r="BE62" s="71"/>
      <c r="BF62" s="66">
        <f t="shared" si="47"/>
        <v>0</v>
      </c>
      <c r="BG62" s="71"/>
      <c r="BH62" s="66">
        <f t="shared" si="48"/>
        <v>0</v>
      </c>
      <c r="BI62" s="71"/>
      <c r="BJ62" s="66">
        <f t="shared" si="49"/>
        <v>0</v>
      </c>
      <c r="BK62" s="71"/>
      <c r="BL62" s="66">
        <f t="shared" si="50"/>
        <v>0</v>
      </c>
      <c r="BM62" s="71"/>
      <c r="BN62" s="66">
        <f t="shared" si="26"/>
        <v>0</v>
      </c>
      <c r="BO62" s="72"/>
      <c r="BP62" s="72"/>
      <c r="BQ62" s="71"/>
      <c r="BR62" s="71"/>
      <c r="BS62" s="71"/>
      <c r="BT62" s="71"/>
      <c r="BU62" s="72"/>
      <c r="BV62" s="72"/>
    </row>
    <row r="63" spans="1:74" x14ac:dyDescent="0.2">
      <c r="A63" s="75"/>
      <c r="B63" s="77"/>
      <c r="C63" s="73"/>
      <c r="D63" s="73"/>
      <c r="E63" s="73"/>
      <c r="F63" s="74"/>
      <c r="G63" s="74"/>
      <c r="H63" s="74"/>
      <c r="I63" s="74"/>
      <c r="J63" s="73"/>
      <c r="K63" s="64">
        <f t="shared" si="27"/>
        <v>0</v>
      </c>
      <c r="L63" s="73"/>
      <c r="M63" s="64">
        <f t="shared" si="28"/>
        <v>0</v>
      </c>
      <c r="N63" s="73"/>
      <c r="O63" s="64">
        <f t="shared" si="29"/>
        <v>0</v>
      </c>
      <c r="P63" s="73"/>
      <c r="Q63" s="64">
        <f t="shared" si="30"/>
        <v>0</v>
      </c>
      <c r="R63" s="73"/>
      <c r="S63" s="64">
        <f t="shared" si="31"/>
        <v>0</v>
      </c>
      <c r="T63" s="73"/>
      <c r="U63" s="64">
        <f t="shared" si="32"/>
        <v>0</v>
      </c>
      <c r="V63" s="73"/>
      <c r="W63" s="64">
        <f t="shared" si="33"/>
        <v>0</v>
      </c>
      <c r="X63" s="73"/>
      <c r="Y63" s="64">
        <f t="shared" si="34"/>
        <v>0</v>
      </c>
      <c r="Z63" s="73"/>
      <c r="AA63" s="64">
        <f t="shared" si="35"/>
        <v>0</v>
      </c>
      <c r="AB63" s="73"/>
      <c r="AC63" s="64">
        <f t="shared" si="36"/>
        <v>0</v>
      </c>
      <c r="AD63" s="73"/>
      <c r="AE63" s="64">
        <f t="shared" si="37"/>
        <v>0</v>
      </c>
      <c r="AF63" s="73"/>
      <c r="AG63" s="64">
        <f t="shared" si="38"/>
        <v>0</v>
      </c>
      <c r="AH63" s="73"/>
      <c r="AI63" s="64">
        <f t="shared" si="39"/>
        <v>0</v>
      </c>
      <c r="AJ63" s="73"/>
      <c r="AK63" s="64">
        <f t="shared" si="40"/>
        <v>0</v>
      </c>
      <c r="AL63" s="173"/>
      <c r="AM63" s="64">
        <f t="shared" si="24"/>
        <v>0</v>
      </c>
      <c r="AN63" s="73"/>
      <c r="AO63" s="73"/>
      <c r="AP63" s="65">
        <f t="shared" si="41"/>
        <v>0</v>
      </c>
      <c r="AQ63" s="73"/>
      <c r="AR63" s="65">
        <f t="shared" si="42"/>
        <v>0</v>
      </c>
      <c r="AS63" s="73"/>
      <c r="AT63" s="65">
        <f t="shared" si="25"/>
        <v>0</v>
      </c>
      <c r="AU63" s="74"/>
      <c r="AV63" s="74"/>
      <c r="AW63" s="73"/>
      <c r="AX63" s="66">
        <f t="shared" si="43"/>
        <v>0</v>
      </c>
      <c r="AY63" s="73"/>
      <c r="AZ63" s="66">
        <f t="shared" si="44"/>
        <v>0</v>
      </c>
      <c r="BA63" s="73"/>
      <c r="BB63" s="66">
        <f t="shared" si="45"/>
        <v>0</v>
      </c>
      <c r="BC63" s="73"/>
      <c r="BD63" s="66">
        <f t="shared" si="46"/>
        <v>0</v>
      </c>
      <c r="BE63" s="73"/>
      <c r="BF63" s="66">
        <f t="shared" si="47"/>
        <v>0</v>
      </c>
      <c r="BG63" s="73"/>
      <c r="BH63" s="66">
        <f t="shared" si="48"/>
        <v>0</v>
      </c>
      <c r="BI63" s="73"/>
      <c r="BJ63" s="66">
        <f t="shared" si="49"/>
        <v>0</v>
      </c>
      <c r="BK63" s="73"/>
      <c r="BL63" s="66">
        <f t="shared" si="50"/>
        <v>0</v>
      </c>
      <c r="BM63" s="73"/>
      <c r="BN63" s="66">
        <f t="shared" si="26"/>
        <v>0</v>
      </c>
      <c r="BO63" s="74"/>
      <c r="BP63" s="74"/>
      <c r="BQ63" s="73"/>
      <c r="BR63" s="73"/>
      <c r="BS63" s="73"/>
      <c r="BT63" s="73"/>
      <c r="BU63" s="74"/>
      <c r="BV63" s="74"/>
    </row>
    <row r="64" spans="1:74" x14ac:dyDescent="0.2">
      <c r="A64" s="70"/>
      <c r="B64" s="76"/>
      <c r="C64" s="71"/>
      <c r="D64" s="71"/>
      <c r="E64" s="71"/>
      <c r="F64" s="72"/>
      <c r="G64" s="72"/>
      <c r="H64" s="72"/>
      <c r="I64" s="72"/>
      <c r="J64" s="71"/>
      <c r="K64" s="64">
        <f t="shared" si="27"/>
        <v>0</v>
      </c>
      <c r="L64" s="71"/>
      <c r="M64" s="64">
        <f t="shared" si="28"/>
        <v>0</v>
      </c>
      <c r="N64" s="71"/>
      <c r="O64" s="64">
        <f t="shared" si="29"/>
        <v>0</v>
      </c>
      <c r="P64" s="71"/>
      <c r="Q64" s="64">
        <f t="shared" si="30"/>
        <v>0</v>
      </c>
      <c r="R64" s="71"/>
      <c r="S64" s="64">
        <f t="shared" si="31"/>
        <v>0</v>
      </c>
      <c r="T64" s="71"/>
      <c r="U64" s="64">
        <f t="shared" si="32"/>
        <v>0</v>
      </c>
      <c r="V64" s="71"/>
      <c r="W64" s="64">
        <f t="shared" si="33"/>
        <v>0</v>
      </c>
      <c r="X64" s="71"/>
      <c r="Y64" s="64">
        <f t="shared" si="34"/>
        <v>0</v>
      </c>
      <c r="Z64" s="71"/>
      <c r="AA64" s="64">
        <f t="shared" si="35"/>
        <v>0</v>
      </c>
      <c r="AB64" s="71"/>
      <c r="AC64" s="64">
        <f t="shared" si="36"/>
        <v>0</v>
      </c>
      <c r="AD64" s="71"/>
      <c r="AE64" s="64">
        <f t="shared" si="37"/>
        <v>0</v>
      </c>
      <c r="AF64" s="71"/>
      <c r="AG64" s="64">
        <f t="shared" si="38"/>
        <v>0</v>
      </c>
      <c r="AH64" s="71"/>
      <c r="AI64" s="64">
        <f t="shared" si="39"/>
        <v>0</v>
      </c>
      <c r="AJ64" s="71"/>
      <c r="AK64" s="64">
        <f t="shared" si="40"/>
        <v>0</v>
      </c>
      <c r="AL64" s="174"/>
      <c r="AM64" s="64">
        <f t="shared" si="24"/>
        <v>0</v>
      </c>
      <c r="AN64" s="71"/>
      <c r="AO64" s="71"/>
      <c r="AP64" s="65">
        <f t="shared" si="41"/>
        <v>0</v>
      </c>
      <c r="AQ64" s="71"/>
      <c r="AR64" s="65">
        <f t="shared" si="42"/>
        <v>0</v>
      </c>
      <c r="AS64" s="71"/>
      <c r="AT64" s="65">
        <f t="shared" si="25"/>
        <v>0</v>
      </c>
      <c r="AU64" s="72"/>
      <c r="AV64" s="72"/>
      <c r="AW64" s="71"/>
      <c r="AX64" s="66">
        <f t="shared" si="43"/>
        <v>0</v>
      </c>
      <c r="AY64" s="71"/>
      <c r="AZ64" s="66">
        <f t="shared" si="44"/>
        <v>0</v>
      </c>
      <c r="BA64" s="71"/>
      <c r="BB64" s="66">
        <f t="shared" si="45"/>
        <v>0</v>
      </c>
      <c r="BC64" s="71"/>
      <c r="BD64" s="66">
        <f t="shared" si="46"/>
        <v>0</v>
      </c>
      <c r="BE64" s="71"/>
      <c r="BF64" s="66">
        <f t="shared" si="47"/>
        <v>0</v>
      </c>
      <c r="BG64" s="71"/>
      <c r="BH64" s="66">
        <f t="shared" si="48"/>
        <v>0</v>
      </c>
      <c r="BI64" s="71"/>
      <c r="BJ64" s="66">
        <f t="shared" si="49"/>
        <v>0</v>
      </c>
      <c r="BK64" s="71"/>
      <c r="BL64" s="66">
        <f t="shared" si="50"/>
        <v>0</v>
      </c>
      <c r="BM64" s="71"/>
      <c r="BN64" s="66">
        <f t="shared" si="26"/>
        <v>0</v>
      </c>
      <c r="BO64" s="72"/>
      <c r="BP64" s="72"/>
      <c r="BQ64" s="71"/>
      <c r="BR64" s="71"/>
      <c r="BS64" s="71"/>
      <c r="BT64" s="71"/>
      <c r="BU64" s="72"/>
      <c r="BV64" s="72"/>
    </row>
    <row r="65" spans="1:74" x14ac:dyDescent="0.2">
      <c r="A65" s="75"/>
      <c r="B65" s="77"/>
      <c r="C65" s="73"/>
      <c r="D65" s="73"/>
      <c r="E65" s="73"/>
      <c r="F65" s="74"/>
      <c r="G65" s="74"/>
      <c r="H65" s="74"/>
      <c r="I65" s="74"/>
      <c r="J65" s="73"/>
      <c r="K65" s="64">
        <f t="shared" si="27"/>
        <v>0</v>
      </c>
      <c r="L65" s="73"/>
      <c r="M65" s="64">
        <f t="shared" si="28"/>
        <v>0</v>
      </c>
      <c r="N65" s="73"/>
      <c r="O65" s="64">
        <f t="shared" si="29"/>
        <v>0</v>
      </c>
      <c r="P65" s="73"/>
      <c r="Q65" s="64">
        <f t="shared" si="30"/>
        <v>0</v>
      </c>
      <c r="R65" s="73"/>
      <c r="S65" s="64">
        <f t="shared" si="31"/>
        <v>0</v>
      </c>
      <c r="T65" s="73"/>
      <c r="U65" s="64">
        <f t="shared" si="32"/>
        <v>0</v>
      </c>
      <c r="V65" s="73"/>
      <c r="W65" s="64">
        <f t="shared" si="33"/>
        <v>0</v>
      </c>
      <c r="X65" s="73"/>
      <c r="Y65" s="64">
        <f t="shared" si="34"/>
        <v>0</v>
      </c>
      <c r="Z65" s="73"/>
      <c r="AA65" s="64">
        <f t="shared" si="35"/>
        <v>0</v>
      </c>
      <c r="AB65" s="73"/>
      <c r="AC65" s="64">
        <f t="shared" si="36"/>
        <v>0</v>
      </c>
      <c r="AD65" s="73"/>
      <c r="AE65" s="64">
        <f t="shared" si="37"/>
        <v>0</v>
      </c>
      <c r="AF65" s="73"/>
      <c r="AG65" s="64">
        <f t="shared" si="38"/>
        <v>0</v>
      </c>
      <c r="AH65" s="73"/>
      <c r="AI65" s="64">
        <f t="shared" si="39"/>
        <v>0</v>
      </c>
      <c r="AJ65" s="73"/>
      <c r="AK65" s="64">
        <f t="shared" si="40"/>
        <v>0</v>
      </c>
      <c r="AL65" s="173"/>
      <c r="AM65" s="64">
        <f t="shared" si="24"/>
        <v>0</v>
      </c>
      <c r="AN65" s="73"/>
      <c r="AO65" s="73"/>
      <c r="AP65" s="65">
        <f t="shared" si="41"/>
        <v>0</v>
      </c>
      <c r="AQ65" s="73"/>
      <c r="AR65" s="65">
        <f t="shared" si="42"/>
        <v>0</v>
      </c>
      <c r="AS65" s="73"/>
      <c r="AT65" s="65">
        <f t="shared" si="25"/>
        <v>0</v>
      </c>
      <c r="AU65" s="74"/>
      <c r="AV65" s="74"/>
      <c r="AW65" s="73"/>
      <c r="AX65" s="66">
        <f t="shared" si="43"/>
        <v>0</v>
      </c>
      <c r="AY65" s="73"/>
      <c r="AZ65" s="66">
        <f t="shared" si="44"/>
        <v>0</v>
      </c>
      <c r="BA65" s="73"/>
      <c r="BB65" s="66">
        <f t="shared" si="45"/>
        <v>0</v>
      </c>
      <c r="BC65" s="73"/>
      <c r="BD65" s="66">
        <f t="shared" si="46"/>
        <v>0</v>
      </c>
      <c r="BE65" s="73"/>
      <c r="BF65" s="66">
        <f t="shared" si="47"/>
        <v>0</v>
      </c>
      <c r="BG65" s="73"/>
      <c r="BH65" s="66">
        <f t="shared" si="48"/>
        <v>0</v>
      </c>
      <c r="BI65" s="73"/>
      <c r="BJ65" s="66">
        <f t="shared" si="49"/>
        <v>0</v>
      </c>
      <c r="BK65" s="73"/>
      <c r="BL65" s="66">
        <f t="shared" si="50"/>
        <v>0</v>
      </c>
      <c r="BM65" s="73"/>
      <c r="BN65" s="66">
        <f t="shared" si="26"/>
        <v>0</v>
      </c>
      <c r="BO65" s="74"/>
      <c r="BP65" s="74"/>
      <c r="BQ65" s="73"/>
      <c r="BR65" s="73"/>
      <c r="BS65" s="73"/>
      <c r="BT65" s="73"/>
      <c r="BU65" s="74"/>
      <c r="BV65" s="74"/>
    </row>
    <row r="66" spans="1:74" x14ac:dyDescent="0.2">
      <c r="A66" s="70"/>
      <c r="B66" s="76"/>
      <c r="C66" s="71"/>
      <c r="D66" s="71"/>
      <c r="E66" s="71"/>
      <c r="F66" s="72"/>
      <c r="G66" s="72"/>
      <c r="H66" s="72"/>
      <c r="I66" s="72"/>
      <c r="J66" s="71"/>
      <c r="K66" s="64">
        <f t="shared" si="27"/>
        <v>0</v>
      </c>
      <c r="L66" s="71"/>
      <c r="M66" s="64">
        <f t="shared" si="28"/>
        <v>0</v>
      </c>
      <c r="N66" s="71"/>
      <c r="O66" s="64">
        <f t="shared" si="29"/>
        <v>0</v>
      </c>
      <c r="P66" s="71"/>
      <c r="Q66" s="64">
        <f t="shared" si="30"/>
        <v>0</v>
      </c>
      <c r="R66" s="71"/>
      <c r="S66" s="64">
        <f t="shared" si="31"/>
        <v>0</v>
      </c>
      <c r="T66" s="71"/>
      <c r="U66" s="64">
        <f t="shared" si="32"/>
        <v>0</v>
      </c>
      <c r="V66" s="71"/>
      <c r="W66" s="64">
        <f t="shared" si="33"/>
        <v>0</v>
      </c>
      <c r="X66" s="71"/>
      <c r="Y66" s="64">
        <f t="shared" si="34"/>
        <v>0</v>
      </c>
      <c r="Z66" s="71"/>
      <c r="AA66" s="64">
        <f t="shared" si="35"/>
        <v>0</v>
      </c>
      <c r="AB66" s="71"/>
      <c r="AC66" s="64">
        <f t="shared" si="36"/>
        <v>0</v>
      </c>
      <c r="AD66" s="71"/>
      <c r="AE66" s="64">
        <f t="shared" si="37"/>
        <v>0</v>
      </c>
      <c r="AF66" s="71"/>
      <c r="AG66" s="64">
        <f t="shared" si="38"/>
        <v>0</v>
      </c>
      <c r="AH66" s="71"/>
      <c r="AI66" s="64">
        <f t="shared" si="39"/>
        <v>0</v>
      </c>
      <c r="AJ66" s="71"/>
      <c r="AK66" s="64">
        <f t="shared" si="40"/>
        <v>0</v>
      </c>
      <c r="AL66" s="174"/>
      <c r="AM66" s="64">
        <f t="shared" si="24"/>
        <v>0</v>
      </c>
      <c r="AN66" s="71"/>
      <c r="AO66" s="71"/>
      <c r="AP66" s="65">
        <f t="shared" si="41"/>
        <v>0</v>
      </c>
      <c r="AQ66" s="71"/>
      <c r="AR66" s="65">
        <f t="shared" si="42"/>
        <v>0</v>
      </c>
      <c r="AS66" s="71"/>
      <c r="AT66" s="65">
        <f t="shared" si="25"/>
        <v>0</v>
      </c>
      <c r="AU66" s="72"/>
      <c r="AV66" s="72"/>
      <c r="AW66" s="71"/>
      <c r="AX66" s="66">
        <f t="shared" si="43"/>
        <v>0</v>
      </c>
      <c r="AY66" s="71"/>
      <c r="AZ66" s="66">
        <f t="shared" si="44"/>
        <v>0</v>
      </c>
      <c r="BA66" s="71"/>
      <c r="BB66" s="66">
        <f t="shared" si="45"/>
        <v>0</v>
      </c>
      <c r="BC66" s="71"/>
      <c r="BD66" s="66">
        <f t="shared" si="46"/>
        <v>0</v>
      </c>
      <c r="BE66" s="71"/>
      <c r="BF66" s="66">
        <f t="shared" si="47"/>
        <v>0</v>
      </c>
      <c r="BG66" s="71"/>
      <c r="BH66" s="66">
        <f t="shared" si="48"/>
        <v>0</v>
      </c>
      <c r="BI66" s="71"/>
      <c r="BJ66" s="66">
        <f t="shared" si="49"/>
        <v>0</v>
      </c>
      <c r="BK66" s="71"/>
      <c r="BL66" s="66">
        <f t="shared" si="50"/>
        <v>0</v>
      </c>
      <c r="BM66" s="71"/>
      <c r="BN66" s="66">
        <f t="shared" si="26"/>
        <v>0</v>
      </c>
      <c r="BO66" s="72"/>
      <c r="BP66" s="72"/>
      <c r="BQ66" s="71"/>
      <c r="BR66" s="71"/>
      <c r="BS66" s="71"/>
      <c r="BT66" s="71"/>
      <c r="BU66" s="72"/>
      <c r="BV66" s="72"/>
    </row>
    <row r="67" spans="1:74" x14ac:dyDescent="0.2">
      <c r="A67" s="75"/>
      <c r="B67" s="77"/>
      <c r="C67" s="73"/>
      <c r="D67" s="73"/>
      <c r="E67" s="73"/>
      <c r="F67" s="74"/>
      <c r="G67" s="74"/>
      <c r="H67" s="74"/>
      <c r="I67" s="74"/>
      <c r="J67" s="73"/>
      <c r="K67" s="64">
        <f t="shared" si="27"/>
        <v>0</v>
      </c>
      <c r="L67" s="73"/>
      <c r="M67" s="64">
        <f t="shared" si="28"/>
        <v>0</v>
      </c>
      <c r="N67" s="73"/>
      <c r="O67" s="64">
        <f t="shared" si="29"/>
        <v>0</v>
      </c>
      <c r="P67" s="73"/>
      <c r="Q67" s="64">
        <f t="shared" si="30"/>
        <v>0</v>
      </c>
      <c r="R67" s="73"/>
      <c r="S67" s="64">
        <f t="shared" si="31"/>
        <v>0</v>
      </c>
      <c r="T67" s="73"/>
      <c r="U67" s="64">
        <f t="shared" si="32"/>
        <v>0</v>
      </c>
      <c r="V67" s="73"/>
      <c r="W67" s="64">
        <f t="shared" si="33"/>
        <v>0</v>
      </c>
      <c r="X67" s="73"/>
      <c r="Y67" s="64">
        <f t="shared" si="34"/>
        <v>0</v>
      </c>
      <c r="Z67" s="73"/>
      <c r="AA67" s="64">
        <f t="shared" si="35"/>
        <v>0</v>
      </c>
      <c r="AB67" s="73"/>
      <c r="AC67" s="64">
        <f t="shared" si="36"/>
        <v>0</v>
      </c>
      <c r="AD67" s="73"/>
      <c r="AE67" s="64">
        <f t="shared" si="37"/>
        <v>0</v>
      </c>
      <c r="AF67" s="73"/>
      <c r="AG67" s="64">
        <f t="shared" si="38"/>
        <v>0</v>
      </c>
      <c r="AH67" s="73"/>
      <c r="AI67" s="64">
        <f t="shared" si="39"/>
        <v>0</v>
      </c>
      <c r="AJ67" s="73"/>
      <c r="AK67" s="64">
        <f t="shared" si="40"/>
        <v>0</v>
      </c>
      <c r="AL67" s="173"/>
      <c r="AM67" s="64">
        <f t="shared" si="24"/>
        <v>0</v>
      </c>
      <c r="AN67" s="73"/>
      <c r="AO67" s="73"/>
      <c r="AP67" s="65">
        <f t="shared" si="41"/>
        <v>0</v>
      </c>
      <c r="AQ67" s="73"/>
      <c r="AR67" s="65">
        <f t="shared" si="42"/>
        <v>0</v>
      </c>
      <c r="AS67" s="73"/>
      <c r="AT67" s="65">
        <f t="shared" si="25"/>
        <v>0</v>
      </c>
      <c r="AU67" s="74"/>
      <c r="AV67" s="74"/>
      <c r="AW67" s="73"/>
      <c r="AX67" s="66">
        <f t="shared" si="43"/>
        <v>0</v>
      </c>
      <c r="AY67" s="73"/>
      <c r="AZ67" s="66">
        <f t="shared" si="44"/>
        <v>0</v>
      </c>
      <c r="BA67" s="73"/>
      <c r="BB67" s="66">
        <f t="shared" si="45"/>
        <v>0</v>
      </c>
      <c r="BC67" s="73"/>
      <c r="BD67" s="66">
        <f t="shared" si="46"/>
        <v>0</v>
      </c>
      <c r="BE67" s="73"/>
      <c r="BF67" s="66">
        <f t="shared" si="47"/>
        <v>0</v>
      </c>
      <c r="BG67" s="73"/>
      <c r="BH67" s="66">
        <f t="shared" si="48"/>
        <v>0</v>
      </c>
      <c r="BI67" s="73"/>
      <c r="BJ67" s="66">
        <f t="shared" si="49"/>
        <v>0</v>
      </c>
      <c r="BK67" s="73"/>
      <c r="BL67" s="66">
        <f t="shared" si="50"/>
        <v>0</v>
      </c>
      <c r="BM67" s="73"/>
      <c r="BN67" s="66">
        <f t="shared" si="26"/>
        <v>0</v>
      </c>
      <c r="BO67" s="74"/>
      <c r="BP67" s="74"/>
      <c r="BQ67" s="73"/>
      <c r="BR67" s="73"/>
      <c r="BS67" s="73"/>
      <c r="BT67" s="73"/>
      <c r="BU67" s="74"/>
      <c r="BV67" s="74"/>
    </row>
    <row r="68" spans="1:74" x14ac:dyDescent="0.2">
      <c r="A68" s="70"/>
      <c r="B68" s="76"/>
      <c r="C68" s="71"/>
      <c r="D68" s="71"/>
      <c r="E68" s="71"/>
      <c r="F68" s="72"/>
      <c r="G68" s="72"/>
      <c r="H68" s="72"/>
      <c r="I68" s="72"/>
      <c r="J68" s="71"/>
      <c r="K68" s="64">
        <f t="shared" si="27"/>
        <v>0</v>
      </c>
      <c r="L68" s="71"/>
      <c r="M68" s="64">
        <f t="shared" si="28"/>
        <v>0</v>
      </c>
      <c r="N68" s="71"/>
      <c r="O68" s="64">
        <f t="shared" si="29"/>
        <v>0</v>
      </c>
      <c r="P68" s="71"/>
      <c r="Q68" s="64">
        <f t="shared" si="30"/>
        <v>0</v>
      </c>
      <c r="R68" s="71"/>
      <c r="S68" s="64">
        <f t="shared" si="31"/>
        <v>0</v>
      </c>
      <c r="T68" s="71"/>
      <c r="U68" s="64">
        <f t="shared" si="32"/>
        <v>0</v>
      </c>
      <c r="V68" s="71"/>
      <c r="W68" s="64">
        <f t="shared" si="33"/>
        <v>0</v>
      </c>
      <c r="X68" s="71"/>
      <c r="Y68" s="64">
        <f t="shared" si="34"/>
        <v>0</v>
      </c>
      <c r="Z68" s="71"/>
      <c r="AA68" s="64">
        <f t="shared" si="35"/>
        <v>0</v>
      </c>
      <c r="AB68" s="71"/>
      <c r="AC68" s="64">
        <f t="shared" si="36"/>
        <v>0</v>
      </c>
      <c r="AD68" s="71"/>
      <c r="AE68" s="64">
        <f t="shared" si="37"/>
        <v>0</v>
      </c>
      <c r="AF68" s="71"/>
      <c r="AG68" s="64">
        <f t="shared" si="38"/>
        <v>0</v>
      </c>
      <c r="AH68" s="71"/>
      <c r="AI68" s="64">
        <f t="shared" si="39"/>
        <v>0</v>
      </c>
      <c r="AJ68" s="71"/>
      <c r="AK68" s="64">
        <f t="shared" si="40"/>
        <v>0</v>
      </c>
      <c r="AL68" s="174"/>
      <c r="AM68" s="64">
        <f t="shared" si="24"/>
        <v>0</v>
      </c>
      <c r="AN68" s="71"/>
      <c r="AO68" s="71"/>
      <c r="AP68" s="65">
        <f t="shared" si="41"/>
        <v>0</v>
      </c>
      <c r="AQ68" s="71"/>
      <c r="AR68" s="65">
        <f t="shared" si="42"/>
        <v>0</v>
      </c>
      <c r="AS68" s="71"/>
      <c r="AT68" s="65">
        <f t="shared" si="25"/>
        <v>0</v>
      </c>
      <c r="AU68" s="72"/>
      <c r="AV68" s="72"/>
      <c r="AW68" s="71"/>
      <c r="AX68" s="66">
        <f t="shared" si="43"/>
        <v>0</v>
      </c>
      <c r="AY68" s="71"/>
      <c r="AZ68" s="66">
        <f t="shared" si="44"/>
        <v>0</v>
      </c>
      <c r="BA68" s="71"/>
      <c r="BB68" s="66">
        <f t="shared" si="45"/>
        <v>0</v>
      </c>
      <c r="BC68" s="71"/>
      <c r="BD68" s="66">
        <f t="shared" si="46"/>
        <v>0</v>
      </c>
      <c r="BE68" s="71"/>
      <c r="BF68" s="66">
        <f t="shared" si="47"/>
        <v>0</v>
      </c>
      <c r="BG68" s="71"/>
      <c r="BH68" s="66">
        <f t="shared" si="48"/>
        <v>0</v>
      </c>
      <c r="BI68" s="71"/>
      <c r="BJ68" s="66">
        <f t="shared" si="49"/>
        <v>0</v>
      </c>
      <c r="BK68" s="71"/>
      <c r="BL68" s="66">
        <f t="shared" si="50"/>
        <v>0</v>
      </c>
      <c r="BM68" s="71"/>
      <c r="BN68" s="66">
        <f t="shared" si="26"/>
        <v>0</v>
      </c>
      <c r="BO68" s="72"/>
      <c r="BP68" s="72"/>
      <c r="BQ68" s="71"/>
      <c r="BR68" s="71"/>
      <c r="BS68" s="71"/>
      <c r="BT68" s="71"/>
      <c r="BU68" s="72"/>
      <c r="BV68" s="72"/>
    </row>
    <row r="69" spans="1:74" x14ac:dyDescent="0.2">
      <c r="A69" s="75"/>
      <c r="B69" s="77"/>
      <c r="C69" s="73"/>
      <c r="D69" s="73"/>
      <c r="E69" s="73"/>
      <c r="F69" s="74"/>
      <c r="G69" s="74"/>
      <c r="H69" s="74"/>
      <c r="I69" s="74"/>
      <c r="J69" s="73"/>
      <c r="K69" s="64">
        <f t="shared" si="27"/>
        <v>0</v>
      </c>
      <c r="L69" s="73"/>
      <c r="M69" s="64">
        <f t="shared" si="28"/>
        <v>0</v>
      </c>
      <c r="N69" s="73"/>
      <c r="O69" s="64">
        <f t="shared" si="29"/>
        <v>0</v>
      </c>
      <c r="P69" s="73"/>
      <c r="Q69" s="64">
        <f t="shared" si="30"/>
        <v>0</v>
      </c>
      <c r="R69" s="73"/>
      <c r="S69" s="64">
        <f t="shared" si="31"/>
        <v>0</v>
      </c>
      <c r="T69" s="73"/>
      <c r="U69" s="64">
        <f t="shared" si="32"/>
        <v>0</v>
      </c>
      <c r="V69" s="73"/>
      <c r="W69" s="64">
        <f t="shared" si="33"/>
        <v>0</v>
      </c>
      <c r="X69" s="73"/>
      <c r="Y69" s="64">
        <f t="shared" si="34"/>
        <v>0</v>
      </c>
      <c r="Z69" s="73"/>
      <c r="AA69" s="64">
        <f t="shared" si="35"/>
        <v>0</v>
      </c>
      <c r="AB69" s="73"/>
      <c r="AC69" s="64">
        <f t="shared" si="36"/>
        <v>0</v>
      </c>
      <c r="AD69" s="73"/>
      <c r="AE69" s="64">
        <f t="shared" si="37"/>
        <v>0</v>
      </c>
      <c r="AF69" s="73"/>
      <c r="AG69" s="64">
        <f t="shared" si="38"/>
        <v>0</v>
      </c>
      <c r="AH69" s="73"/>
      <c r="AI69" s="64">
        <f t="shared" si="39"/>
        <v>0</v>
      </c>
      <c r="AJ69" s="73"/>
      <c r="AK69" s="64">
        <f t="shared" si="40"/>
        <v>0</v>
      </c>
      <c r="AL69" s="173"/>
      <c r="AM69" s="64">
        <f t="shared" si="24"/>
        <v>0</v>
      </c>
      <c r="AN69" s="73"/>
      <c r="AO69" s="73"/>
      <c r="AP69" s="65">
        <f t="shared" si="41"/>
        <v>0</v>
      </c>
      <c r="AQ69" s="73"/>
      <c r="AR69" s="65">
        <f t="shared" si="42"/>
        <v>0</v>
      </c>
      <c r="AS69" s="73"/>
      <c r="AT69" s="65">
        <f t="shared" si="25"/>
        <v>0</v>
      </c>
      <c r="AU69" s="74"/>
      <c r="AV69" s="74"/>
      <c r="AW69" s="73"/>
      <c r="AX69" s="66">
        <f t="shared" si="43"/>
        <v>0</v>
      </c>
      <c r="AY69" s="73"/>
      <c r="AZ69" s="66">
        <f t="shared" si="44"/>
        <v>0</v>
      </c>
      <c r="BA69" s="73"/>
      <c r="BB69" s="66">
        <f t="shared" si="45"/>
        <v>0</v>
      </c>
      <c r="BC69" s="73"/>
      <c r="BD69" s="66">
        <f t="shared" si="46"/>
        <v>0</v>
      </c>
      <c r="BE69" s="73"/>
      <c r="BF69" s="66">
        <f t="shared" si="47"/>
        <v>0</v>
      </c>
      <c r="BG69" s="73"/>
      <c r="BH69" s="66">
        <f t="shared" si="48"/>
        <v>0</v>
      </c>
      <c r="BI69" s="73"/>
      <c r="BJ69" s="66">
        <f t="shared" si="49"/>
        <v>0</v>
      </c>
      <c r="BK69" s="73"/>
      <c r="BL69" s="66">
        <f t="shared" si="50"/>
        <v>0</v>
      </c>
      <c r="BM69" s="73"/>
      <c r="BN69" s="66">
        <f t="shared" si="26"/>
        <v>0</v>
      </c>
      <c r="BO69" s="74"/>
      <c r="BP69" s="74"/>
      <c r="BQ69" s="73"/>
      <c r="BR69" s="73"/>
      <c r="BS69" s="73"/>
      <c r="BT69" s="73"/>
      <c r="BU69" s="74"/>
      <c r="BV69" s="74"/>
    </row>
    <row r="70" spans="1:74" x14ac:dyDescent="0.2">
      <c r="A70" s="70"/>
      <c r="B70" s="76"/>
      <c r="C70" s="71"/>
      <c r="D70" s="71"/>
      <c r="E70" s="71"/>
      <c r="F70" s="72"/>
      <c r="G70" s="72"/>
      <c r="H70" s="72"/>
      <c r="I70" s="72"/>
      <c r="J70" s="71"/>
      <c r="K70" s="64">
        <f t="shared" si="27"/>
        <v>0</v>
      </c>
      <c r="L70" s="71"/>
      <c r="M70" s="64">
        <f t="shared" si="28"/>
        <v>0</v>
      </c>
      <c r="N70" s="71"/>
      <c r="O70" s="64">
        <f t="shared" si="29"/>
        <v>0</v>
      </c>
      <c r="P70" s="71"/>
      <c r="Q70" s="64">
        <f t="shared" si="30"/>
        <v>0</v>
      </c>
      <c r="R70" s="71"/>
      <c r="S70" s="64">
        <f t="shared" si="31"/>
        <v>0</v>
      </c>
      <c r="T70" s="71"/>
      <c r="U70" s="64">
        <f t="shared" si="32"/>
        <v>0</v>
      </c>
      <c r="V70" s="71"/>
      <c r="W70" s="64">
        <f t="shared" si="33"/>
        <v>0</v>
      </c>
      <c r="X70" s="71"/>
      <c r="Y70" s="64">
        <f t="shared" si="34"/>
        <v>0</v>
      </c>
      <c r="Z70" s="71"/>
      <c r="AA70" s="64">
        <f t="shared" si="35"/>
        <v>0</v>
      </c>
      <c r="AB70" s="71"/>
      <c r="AC70" s="64">
        <f t="shared" si="36"/>
        <v>0</v>
      </c>
      <c r="AD70" s="71"/>
      <c r="AE70" s="64">
        <f t="shared" si="37"/>
        <v>0</v>
      </c>
      <c r="AF70" s="71"/>
      <c r="AG70" s="64">
        <f t="shared" si="38"/>
        <v>0</v>
      </c>
      <c r="AH70" s="71"/>
      <c r="AI70" s="64">
        <f t="shared" si="39"/>
        <v>0</v>
      </c>
      <c r="AJ70" s="71"/>
      <c r="AK70" s="64">
        <f t="shared" si="40"/>
        <v>0</v>
      </c>
      <c r="AL70" s="174"/>
      <c r="AM70" s="64">
        <f t="shared" ref="AM70:AM91" si="51">AL70/9</f>
        <v>0</v>
      </c>
      <c r="AN70" s="71"/>
      <c r="AO70" s="71"/>
      <c r="AP70" s="65">
        <f t="shared" si="41"/>
        <v>0</v>
      </c>
      <c r="AQ70" s="71"/>
      <c r="AR70" s="65">
        <f t="shared" si="42"/>
        <v>0</v>
      </c>
      <c r="AS70" s="71"/>
      <c r="AT70" s="65">
        <f t="shared" ref="AT70:AT91" si="52">AS70/9</f>
        <v>0</v>
      </c>
      <c r="AU70" s="72"/>
      <c r="AV70" s="72"/>
      <c r="AW70" s="71"/>
      <c r="AX70" s="66">
        <f t="shared" si="43"/>
        <v>0</v>
      </c>
      <c r="AY70" s="71"/>
      <c r="AZ70" s="66">
        <f t="shared" si="44"/>
        <v>0</v>
      </c>
      <c r="BA70" s="71"/>
      <c r="BB70" s="66">
        <f t="shared" si="45"/>
        <v>0</v>
      </c>
      <c r="BC70" s="71"/>
      <c r="BD70" s="66">
        <f t="shared" si="46"/>
        <v>0</v>
      </c>
      <c r="BE70" s="71"/>
      <c r="BF70" s="66">
        <f t="shared" si="47"/>
        <v>0</v>
      </c>
      <c r="BG70" s="71"/>
      <c r="BH70" s="66">
        <f t="shared" si="48"/>
        <v>0</v>
      </c>
      <c r="BI70" s="71"/>
      <c r="BJ70" s="66">
        <f t="shared" si="49"/>
        <v>0</v>
      </c>
      <c r="BK70" s="71"/>
      <c r="BL70" s="66">
        <f t="shared" si="50"/>
        <v>0</v>
      </c>
      <c r="BM70" s="71"/>
      <c r="BN70" s="66">
        <f t="shared" ref="BN70:BN91" si="53">BM70/18</f>
        <v>0</v>
      </c>
      <c r="BO70" s="72"/>
      <c r="BP70" s="72"/>
      <c r="BQ70" s="71"/>
      <c r="BR70" s="71"/>
      <c r="BS70" s="71"/>
      <c r="BT70" s="71"/>
      <c r="BU70" s="72"/>
      <c r="BV70" s="72"/>
    </row>
    <row r="71" spans="1:74" x14ac:dyDescent="0.2">
      <c r="A71" s="75"/>
      <c r="B71" s="77"/>
      <c r="C71" s="73"/>
      <c r="D71" s="73"/>
      <c r="E71" s="73"/>
      <c r="F71" s="74"/>
      <c r="G71" s="74"/>
      <c r="H71" s="74"/>
      <c r="I71" s="74"/>
      <c r="J71" s="73"/>
      <c r="K71" s="64">
        <f t="shared" si="27"/>
        <v>0</v>
      </c>
      <c r="L71" s="73"/>
      <c r="M71" s="64">
        <f t="shared" ref="M71:M91" si="54">L71/8</f>
        <v>0</v>
      </c>
      <c r="N71" s="73"/>
      <c r="O71" s="64">
        <f t="shared" ref="O71:O91" si="55">N71/8</f>
        <v>0</v>
      </c>
      <c r="P71" s="73"/>
      <c r="Q71" s="64">
        <f t="shared" ref="Q71:Q91" si="56">P71/8</f>
        <v>0</v>
      </c>
      <c r="R71" s="73"/>
      <c r="S71" s="64">
        <f t="shared" ref="S71:S91" si="57">R71/8</f>
        <v>0</v>
      </c>
      <c r="T71" s="73"/>
      <c r="U71" s="64">
        <f t="shared" ref="U71:U91" si="58">T71/8</f>
        <v>0</v>
      </c>
      <c r="V71" s="73"/>
      <c r="W71" s="64">
        <f t="shared" ref="W71:W91" si="59">V71/8</f>
        <v>0</v>
      </c>
      <c r="X71" s="73"/>
      <c r="Y71" s="64">
        <f t="shared" ref="Y71:Y91" si="60">X71/8</f>
        <v>0</v>
      </c>
      <c r="Z71" s="73"/>
      <c r="AA71" s="64">
        <f t="shared" ref="AA71:AA91" si="61">Z71/8</f>
        <v>0</v>
      </c>
      <c r="AB71" s="73"/>
      <c r="AC71" s="64">
        <f t="shared" ref="AC71:AC91" si="62">AB71/8</f>
        <v>0</v>
      </c>
      <c r="AD71" s="73"/>
      <c r="AE71" s="64">
        <f t="shared" ref="AE71:AE91" si="63">AD71/8</f>
        <v>0</v>
      </c>
      <c r="AF71" s="73"/>
      <c r="AG71" s="64">
        <f t="shared" ref="AG71:AG91" si="64">AF71/8</f>
        <v>0</v>
      </c>
      <c r="AH71" s="73"/>
      <c r="AI71" s="64">
        <f t="shared" ref="AI71:AI91" si="65">AH71/8</f>
        <v>0</v>
      </c>
      <c r="AJ71" s="73"/>
      <c r="AK71" s="64">
        <f t="shared" ref="AK71:AK91" si="66">AJ71/8</f>
        <v>0</v>
      </c>
      <c r="AL71" s="173"/>
      <c r="AM71" s="64">
        <f t="shared" si="51"/>
        <v>0</v>
      </c>
      <c r="AN71" s="73"/>
      <c r="AO71" s="73"/>
      <c r="AP71" s="65">
        <f t="shared" ref="AP71:AP91" si="67">AO71/14</f>
        <v>0</v>
      </c>
      <c r="AQ71" s="73"/>
      <c r="AR71" s="65">
        <f t="shared" ref="AR71:AR91" si="68">AQ71/52</f>
        <v>0</v>
      </c>
      <c r="AS71" s="73"/>
      <c r="AT71" s="65">
        <f t="shared" si="52"/>
        <v>0</v>
      </c>
      <c r="AU71" s="74"/>
      <c r="AV71" s="74"/>
      <c r="AW71" s="73"/>
      <c r="AX71" s="66">
        <f t="shared" ref="AX71:AX91" si="69">AW71/26</f>
        <v>0</v>
      </c>
      <c r="AY71" s="73"/>
      <c r="AZ71" s="66">
        <f t="shared" ref="AZ71:AZ91" si="70">AY71/16</f>
        <v>0</v>
      </c>
      <c r="BA71" s="73"/>
      <c r="BB71" s="66">
        <f t="shared" ref="BB71:BB91" si="71">BA71/10</f>
        <v>0</v>
      </c>
      <c r="BC71" s="73"/>
      <c r="BD71" s="66">
        <f t="shared" ref="BD71:BD91" si="72">BC71/10</f>
        <v>0</v>
      </c>
      <c r="BE71" s="73"/>
      <c r="BF71" s="66">
        <f t="shared" ref="BF71:BF91" si="73">BE71/42</f>
        <v>0</v>
      </c>
      <c r="BG71" s="73"/>
      <c r="BH71" s="66">
        <f t="shared" ref="BH71:BH91" si="74">BG71/10</f>
        <v>0</v>
      </c>
      <c r="BI71" s="73"/>
      <c r="BJ71" s="66">
        <f t="shared" si="49"/>
        <v>0</v>
      </c>
      <c r="BK71" s="73"/>
      <c r="BL71" s="66">
        <f t="shared" ref="BL71:BL91" si="75">BK71/10</f>
        <v>0</v>
      </c>
      <c r="BM71" s="73"/>
      <c r="BN71" s="66">
        <f t="shared" si="53"/>
        <v>0</v>
      </c>
      <c r="BO71" s="74"/>
      <c r="BP71" s="74"/>
      <c r="BQ71" s="73"/>
      <c r="BR71" s="73"/>
      <c r="BS71" s="73"/>
      <c r="BT71" s="73"/>
      <c r="BU71" s="74"/>
      <c r="BV71" s="74"/>
    </row>
    <row r="72" spans="1:74" x14ac:dyDescent="0.2">
      <c r="A72" s="70"/>
      <c r="B72" s="76"/>
      <c r="C72" s="71"/>
      <c r="D72" s="71"/>
      <c r="E72" s="71"/>
      <c r="F72" s="72"/>
      <c r="G72" s="72"/>
      <c r="H72" s="72"/>
      <c r="I72" s="72"/>
      <c r="J72" s="71"/>
      <c r="K72" s="64">
        <f t="shared" ref="K72:K91" si="76">J72/8</f>
        <v>0</v>
      </c>
      <c r="L72" s="71"/>
      <c r="M72" s="64">
        <f t="shared" si="54"/>
        <v>0</v>
      </c>
      <c r="N72" s="71"/>
      <c r="O72" s="64">
        <f t="shared" si="55"/>
        <v>0</v>
      </c>
      <c r="P72" s="71"/>
      <c r="Q72" s="64">
        <f t="shared" si="56"/>
        <v>0</v>
      </c>
      <c r="R72" s="71"/>
      <c r="S72" s="64">
        <f t="shared" si="57"/>
        <v>0</v>
      </c>
      <c r="T72" s="71"/>
      <c r="U72" s="64">
        <f t="shared" si="58"/>
        <v>0</v>
      </c>
      <c r="V72" s="71"/>
      <c r="W72" s="64">
        <f t="shared" si="59"/>
        <v>0</v>
      </c>
      <c r="X72" s="71"/>
      <c r="Y72" s="64">
        <f t="shared" si="60"/>
        <v>0</v>
      </c>
      <c r="Z72" s="71"/>
      <c r="AA72" s="64">
        <f t="shared" si="61"/>
        <v>0</v>
      </c>
      <c r="AB72" s="71"/>
      <c r="AC72" s="64">
        <f t="shared" si="62"/>
        <v>0</v>
      </c>
      <c r="AD72" s="71"/>
      <c r="AE72" s="64">
        <f t="shared" si="63"/>
        <v>0</v>
      </c>
      <c r="AF72" s="71"/>
      <c r="AG72" s="64">
        <f t="shared" si="64"/>
        <v>0</v>
      </c>
      <c r="AH72" s="71"/>
      <c r="AI72" s="64">
        <f t="shared" si="65"/>
        <v>0</v>
      </c>
      <c r="AJ72" s="71"/>
      <c r="AK72" s="64">
        <f t="shared" si="66"/>
        <v>0</v>
      </c>
      <c r="AL72" s="174"/>
      <c r="AM72" s="64">
        <f t="shared" si="51"/>
        <v>0</v>
      </c>
      <c r="AN72" s="71"/>
      <c r="AO72" s="71"/>
      <c r="AP72" s="65">
        <f t="shared" si="67"/>
        <v>0</v>
      </c>
      <c r="AQ72" s="71"/>
      <c r="AR72" s="65">
        <f t="shared" si="68"/>
        <v>0</v>
      </c>
      <c r="AS72" s="71"/>
      <c r="AT72" s="65">
        <f t="shared" si="52"/>
        <v>0</v>
      </c>
      <c r="AU72" s="72"/>
      <c r="AV72" s="72"/>
      <c r="AW72" s="71"/>
      <c r="AX72" s="66">
        <f t="shared" si="69"/>
        <v>0</v>
      </c>
      <c r="AY72" s="71"/>
      <c r="AZ72" s="66">
        <f t="shared" si="70"/>
        <v>0</v>
      </c>
      <c r="BA72" s="71"/>
      <c r="BB72" s="66">
        <f t="shared" si="71"/>
        <v>0</v>
      </c>
      <c r="BC72" s="71"/>
      <c r="BD72" s="66">
        <f t="shared" si="72"/>
        <v>0</v>
      </c>
      <c r="BE72" s="71"/>
      <c r="BF72" s="66">
        <f t="shared" si="73"/>
        <v>0</v>
      </c>
      <c r="BG72" s="71"/>
      <c r="BH72" s="66">
        <f t="shared" si="74"/>
        <v>0</v>
      </c>
      <c r="BI72" s="71"/>
      <c r="BJ72" s="66">
        <f t="shared" ref="BJ72:BJ91" si="77">BI72/10</f>
        <v>0</v>
      </c>
      <c r="BK72" s="71"/>
      <c r="BL72" s="66">
        <f t="shared" si="75"/>
        <v>0</v>
      </c>
      <c r="BM72" s="71"/>
      <c r="BN72" s="66">
        <f t="shared" si="53"/>
        <v>0</v>
      </c>
      <c r="BO72" s="72"/>
      <c r="BP72" s="72"/>
      <c r="BQ72" s="71"/>
      <c r="BR72" s="71"/>
      <c r="BS72" s="71"/>
      <c r="BT72" s="71"/>
      <c r="BU72" s="72"/>
      <c r="BV72" s="72"/>
    </row>
    <row r="73" spans="1:74" x14ac:dyDescent="0.2">
      <c r="A73" s="75"/>
      <c r="B73" s="77"/>
      <c r="C73" s="73"/>
      <c r="D73" s="73"/>
      <c r="E73" s="73"/>
      <c r="F73" s="74"/>
      <c r="G73" s="74"/>
      <c r="H73" s="74"/>
      <c r="I73" s="74"/>
      <c r="J73" s="73"/>
      <c r="K73" s="64">
        <f t="shared" si="76"/>
        <v>0</v>
      </c>
      <c r="L73" s="73"/>
      <c r="M73" s="64">
        <f t="shared" si="54"/>
        <v>0</v>
      </c>
      <c r="N73" s="73"/>
      <c r="O73" s="64">
        <f t="shared" si="55"/>
        <v>0</v>
      </c>
      <c r="P73" s="73"/>
      <c r="Q73" s="64">
        <f t="shared" si="56"/>
        <v>0</v>
      </c>
      <c r="R73" s="73"/>
      <c r="S73" s="64">
        <f t="shared" si="57"/>
        <v>0</v>
      </c>
      <c r="T73" s="73"/>
      <c r="U73" s="64">
        <f t="shared" si="58"/>
        <v>0</v>
      </c>
      <c r="V73" s="73"/>
      <c r="W73" s="64">
        <f t="shared" si="59"/>
        <v>0</v>
      </c>
      <c r="X73" s="73"/>
      <c r="Y73" s="64">
        <f t="shared" si="60"/>
        <v>0</v>
      </c>
      <c r="Z73" s="73"/>
      <c r="AA73" s="64">
        <f t="shared" si="61"/>
        <v>0</v>
      </c>
      <c r="AB73" s="73"/>
      <c r="AC73" s="64">
        <f t="shared" si="62"/>
        <v>0</v>
      </c>
      <c r="AD73" s="73"/>
      <c r="AE73" s="64">
        <f t="shared" si="63"/>
        <v>0</v>
      </c>
      <c r="AF73" s="73"/>
      <c r="AG73" s="64">
        <f t="shared" si="64"/>
        <v>0</v>
      </c>
      <c r="AH73" s="73"/>
      <c r="AI73" s="64">
        <f t="shared" si="65"/>
        <v>0</v>
      </c>
      <c r="AJ73" s="73"/>
      <c r="AK73" s="64">
        <f t="shared" si="66"/>
        <v>0</v>
      </c>
      <c r="AL73" s="173"/>
      <c r="AM73" s="64">
        <f t="shared" si="51"/>
        <v>0</v>
      </c>
      <c r="AN73" s="73"/>
      <c r="AO73" s="73"/>
      <c r="AP73" s="65">
        <f t="shared" si="67"/>
        <v>0</v>
      </c>
      <c r="AQ73" s="73"/>
      <c r="AR73" s="65">
        <f t="shared" si="68"/>
        <v>0</v>
      </c>
      <c r="AS73" s="73"/>
      <c r="AT73" s="65">
        <f t="shared" si="52"/>
        <v>0</v>
      </c>
      <c r="AU73" s="74"/>
      <c r="AV73" s="74"/>
      <c r="AW73" s="73"/>
      <c r="AX73" s="66">
        <f t="shared" si="69"/>
        <v>0</v>
      </c>
      <c r="AY73" s="73"/>
      <c r="AZ73" s="66">
        <f t="shared" si="70"/>
        <v>0</v>
      </c>
      <c r="BA73" s="73"/>
      <c r="BB73" s="66">
        <f t="shared" si="71"/>
        <v>0</v>
      </c>
      <c r="BC73" s="73"/>
      <c r="BD73" s="66">
        <f t="shared" si="72"/>
        <v>0</v>
      </c>
      <c r="BE73" s="73"/>
      <c r="BF73" s="66">
        <f t="shared" si="73"/>
        <v>0</v>
      </c>
      <c r="BG73" s="73"/>
      <c r="BH73" s="66">
        <f t="shared" si="74"/>
        <v>0</v>
      </c>
      <c r="BI73" s="73"/>
      <c r="BJ73" s="66">
        <f t="shared" si="77"/>
        <v>0</v>
      </c>
      <c r="BK73" s="73"/>
      <c r="BL73" s="66">
        <f t="shared" si="75"/>
        <v>0</v>
      </c>
      <c r="BM73" s="73"/>
      <c r="BN73" s="66">
        <f t="shared" si="53"/>
        <v>0</v>
      </c>
      <c r="BO73" s="74"/>
      <c r="BP73" s="74"/>
      <c r="BQ73" s="73"/>
      <c r="BR73" s="73"/>
      <c r="BS73" s="73"/>
      <c r="BT73" s="73"/>
      <c r="BU73" s="74"/>
      <c r="BV73" s="74"/>
    </row>
    <row r="74" spans="1:74" x14ac:dyDescent="0.2">
      <c r="A74" s="70"/>
      <c r="B74" s="76"/>
      <c r="C74" s="71"/>
      <c r="D74" s="71"/>
      <c r="E74" s="71"/>
      <c r="F74" s="72"/>
      <c r="G74" s="72"/>
      <c r="H74" s="72"/>
      <c r="I74" s="72"/>
      <c r="J74" s="71"/>
      <c r="K74" s="64">
        <f t="shared" si="76"/>
        <v>0</v>
      </c>
      <c r="L74" s="71"/>
      <c r="M74" s="64">
        <f t="shared" si="54"/>
        <v>0</v>
      </c>
      <c r="N74" s="71"/>
      <c r="O74" s="64">
        <f t="shared" si="55"/>
        <v>0</v>
      </c>
      <c r="P74" s="71"/>
      <c r="Q74" s="64">
        <f t="shared" si="56"/>
        <v>0</v>
      </c>
      <c r="R74" s="71"/>
      <c r="S74" s="64">
        <f t="shared" si="57"/>
        <v>0</v>
      </c>
      <c r="T74" s="71"/>
      <c r="U74" s="64">
        <f t="shared" si="58"/>
        <v>0</v>
      </c>
      <c r="V74" s="71"/>
      <c r="W74" s="64">
        <f t="shared" si="59"/>
        <v>0</v>
      </c>
      <c r="X74" s="71"/>
      <c r="Y74" s="64">
        <f t="shared" si="60"/>
        <v>0</v>
      </c>
      <c r="Z74" s="71"/>
      <c r="AA74" s="64">
        <f t="shared" si="61"/>
        <v>0</v>
      </c>
      <c r="AB74" s="71"/>
      <c r="AC74" s="64">
        <f t="shared" si="62"/>
        <v>0</v>
      </c>
      <c r="AD74" s="71"/>
      <c r="AE74" s="64">
        <f t="shared" si="63"/>
        <v>0</v>
      </c>
      <c r="AF74" s="71"/>
      <c r="AG74" s="64">
        <f t="shared" si="64"/>
        <v>0</v>
      </c>
      <c r="AH74" s="71"/>
      <c r="AI74" s="64">
        <f t="shared" si="65"/>
        <v>0</v>
      </c>
      <c r="AJ74" s="71"/>
      <c r="AK74" s="64">
        <f t="shared" si="66"/>
        <v>0</v>
      </c>
      <c r="AL74" s="174"/>
      <c r="AM74" s="64">
        <f t="shared" si="51"/>
        <v>0</v>
      </c>
      <c r="AN74" s="71"/>
      <c r="AO74" s="71"/>
      <c r="AP74" s="65">
        <f t="shared" si="67"/>
        <v>0</v>
      </c>
      <c r="AQ74" s="71"/>
      <c r="AR74" s="65">
        <f t="shared" si="68"/>
        <v>0</v>
      </c>
      <c r="AS74" s="71"/>
      <c r="AT74" s="65">
        <f t="shared" si="52"/>
        <v>0</v>
      </c>
      <c r="AU74" s="72"/>
      <c r="AV74" s="72"/>
      <c r="AW74" s="71"/>
      <c r="AX74" s="66">
        <f t="shared" si="69"/>
        <v>0</v>
      </c>
      <c r="AY74" s="71"/>
      <c r="AZ74" s="66">
        <f t="shared" si="70"/>
        <v>0</v>
      </c>
      <c r="BA74" s="71"/>
      <c r="BB74" s="66">
        <f t="shared" si="71"/>
        <v>0</v>
      </c>
      <c r="BC74" s="71"/>
      <c r="BD74" s="66">
        <f t="shared" si="72"/>
        <v>0</v>
      </c>
      <c r="BE74" s="71"/>
      <c r="BF74" s="66">
        <f t="shared" si="73"/>
        <v>0</v>
      </c>
      <c r="BG74" s="71"/>
      <c r="BH74" s="66">
        <f t="shared" si="74"/>
        <v>0</v>
      </c>
      <c r="BI74" s="71"/>
      <c r="BJ74" s="66">
        <f t="shared" si="77"/>
        <v>0</v>
      </c>
      <c r="BK74" s="71"/>
      <c r="BL74" s="66">
        <f t="shared" si="75"/>
        <v>0</v>
      </c>
      <c r="BM74" s="71"/>
      <c r="BN74" s="66">
        <f t="shared" si="53"/>
        <v>0</v>
      </c>
      <c r="BO74" s="72"/>
      <c r="BP74" s="72"/>
      <c r="BQ74" s="71"/>
      <c r="BR74" s="71"/>
      <c r="BS74" s="71"/>
      <c r="BT74" s="71"/>
      <c r="BU74" s="72"/>
      <c r="BV74" s="72"/>
    </row>
    <row r="75" spans="1:74" x14ac:dyDescent="0.2">
      <c r="A75" s="75"/>
      <c r="B75" s="77"/>
      <c r="C75" s="73"/>
      <c r="D75" s="73"/>
      <c r="E75" s="73"/>
      <c r="F75" s="74"/>
      <c r="G75" s="74"/>
      <c r="H75" s="74"/>
      <c r="I75" s="74"/>
      <c r="J75" s="73"/>
      <c r="K75" s="64">
        <f t="shared" si="76"/>
        <v>0</v>
      </c>
      <c r="L75" s="73"/>
      <c r="M75" s="64">
        <f t="shared" si="54"/>
        <v>0</v>
      </c>
      <c r="N75" s="73"/>
      <c r="O75" s="64">
        <f t="shared" si="55"/>
        <v>0</v>
      </c>
      <c r="P75" s="73"/>
      <c r="Q75" s="64">
        <f t="shared" si="56"/>
        <v>0</v>
      </c>
      <c r="R75" s="73"/>
      <c r="S75" s="64">
        <f t="shared" si="57"/>
        <v>0</v>
      </c>
      <c r="T75" s="73"/>
      <c r="U75" s="64">
        <f t="shared" si="58"/>
        <v>0</v>
      </c>
      <c r="V75" s="73"/>
      <c r="W75" s="64">
        <f t="shared" si="59"/>
        <v>0</v>
      </c>
      <c r="X75" s="73"/>
      <c r="Y75" s="64">
        <f t="shared" si="60"/>
        <v>0</v>
      </c>
      <c r="Z75" s="73"/>
      <c r="AA75" s="64">
        <f t="shared" si="61"/>
        <v>0</v>
      </c>
      <c r="AB75" s="73"/>
      <c r="AC75" s="64">
        <f t="shared" si="62"/>
        <v>0</v>
      </c>
      <c r="AD75" s="73"/>
      <c r="AE75" s="64">
        <f t="shared" si="63"/>
        <v>0</v>
      </c>
      <c r="AF75" s="73"/>
      <c r="AG75" s="64">
        <f t="shared" si="64"/>
        <v>0</v>
      </c>
      <c r="AH75" s="73"/>
      <c r="AI75" s="64">
        <f t="shared" si="65"/>
        <v>0</v>
      </c>
      <c r="AJ75" s="73"/>
      <c r="AK75" s="64">
        <f t="shared" si="66"/>
        <v>0</v>
      </c>
      <c r="AL75" s="173"/>
      <c r="AM75" s="64">
        <f t="shared" si="51"/>
        <v>0</v>
      </c>
      <c r="AN75" s="73"/>
      <c r="AO75" s="73"/>
      <c r="AP75" s="65">
        <f t="shared" si="67"/>
        <v>0</v>
      </c>
      <c r="AQ75" s="73"/>
      <c r="AR75" s="65">
        <f t="shared" si="68"/>
        <v>0</v>
      </c>
      <c r="AS75" s="73"/>
      <c r="AT75" s="65">
        <f t="shared" si="52"/>
        <v>0</v>
      </c>
      <c r="AU75" s="74"/>
      <c r="AV75" s="74"/>
      <c r="AW75" s="73"/>
      <c r="AX75" s="66">
        <f t="shared" si="69"/>
        <v>0</v>
      </c>
      <c r="AY75" s="73"/>
      <c r="AZ75" s="66">
        <f t="shared" si="70"/>
        <v>0</v>
      </c>
      <c r="BA75" s="73"/>
      <c r="BB75" s="66">
        <f t="shared" si="71"/>
        <v>0</v>
      </c>
      <c r="BC75" s="73"/>
      <c r="BD75" s="66">
        <f t="shared" si="72"/>
        <v>0</v>
      </c>
      <c r="BE75" s="73"/>
      <c r="BF75" s="66">
        <f t="shared" si="73"/>
        <v>0</v>
      </c>
      <c r="BG75" s="73"/>
      <c r="BH75" s="66">
        <f t="shared" si="74"/>
        <v>0</v>
      </c>
      <c r="BI75" s="73"/>
      <c r="BJ75" s="66">
        <f t="shared" si="77"/>
        <v>0</v>
      </c>
      <c r="BK75" s="73"/>
      <c r="BL75" s="66">
        <f t="shared" si="75"/>
        <v>0</v>
      </c>
      <c r="BM75" s="73"/>
      <c r="BN75" s="66">
        <f t="shared" si="53"/>
        <v>0</v>
      </c>
      <c r="BO75" s="74"/>
      <c r="BP75" s="74"/>
      <c r="BQ75" s="73"/>
      <c r="BR75" s="73"/>
      <c r="BS75" s="73"/>
      <c r="BT75" s="73"/>
      <c r="BU75" s="74"/>
      <c r="BV75" s="74"/>
    </row>
    <row r="76" spans="1:74" x14ac:dyDescent="0.2">
      <c r="A76" s="70"/>
      <c r="B76" s="76"/>
      <c r="C76" s="71"/>
      <c r="D76" s="71"/>
      <c r="E76" s="71"/>
      <c r="F76" s="72"/>
      <c r="G76" s="72"/>
      <c r="H76" s="72"/>
      <c r="I76" s="72"/>
      <c r="J76" s="71"/>
      <c r="K76" s="64">
        <f t="shared" si="76"/>
        <v>0</v>
      </c>
      <c r="L76" s="71"/>
      <c r="M76" s="64">
        <f t="shared" si="54"/>
        <v>0</v>
      </c>
      <c r="N76" s="71"/>
      <c r="O76" s="64">
        <f t="shared" si="55"/>
        <v>0</v>
      </c>
      <c r="P76" s="71"/>
      <c r="Q76" s="64">
        <f t="shared" si="56"/>
        <v>0</v>
      </c>
      <c r="R76" s="71"/>
      <c r="S76" s="64">
        <f t="shared" si="57"/>
        <v>0</v>
      </c>
      <c r="T76" s="71"/>
      <c r="U76" s="64">
        <f t="shared" si="58"/>
        <v>0</v>
      </c>
      <c r="V76" s="71"/>
      <c r="W76" s="64">
        <f t="shared" si="59"/>
        <v>0</v>
      </c>
      <c r="X76" s="71"/>
      <c r="Y76" s="64">
        <f t="shared" si="60"/>
        <v>0</v>
      </c>
      <c r="Z76" s="71"/>
      <c r="AA76" s="64">
        <f t="shared" si="61"/>
        <v>0</v>
      </c>
      <c r="AB76" s="71"/>
      <c r="AC76" s="64">
        <f t="shared" si="62"/>
        <v>0</v>
      </c>
      <c r="AD76" s="71"/>
      <c r="AE76" s="64">
        <f t="shared" si="63"/>
        <v>0</v>
      </c>
      <c r="AF76" s="71"/>
      <c r="AG76" s="64">
        <f t="shared" si="64"/>
        <v>0</v>
      </c>
      <c r="AH76" s="71"/>
      <c r="AI76" s="64">
        <f t="shared" si="65"/>
        <v>0</v>
      </c>
      <c r="AJ76" s="71"/>
      <c r="AK76" s="64">
        <f t="shared" si="66"/>
        <v>0</v>
      </c>
      <c r="AL76" s="174"/>
      <c r="AM76" s="64">
        <f t="shared" si="51"/>
        <v>0</v>
      </c>
      <c r="AN76" s="71"/>
      <c r="AO76" s="71"/>
      <c r="AP76" s="65">
        <f t="shared" si="67"/>
        <v>0</v>
      </c>
      <c r="AQ76" s="71"/>
      <c r="AR76" s="65">
        <f t="shared" si="68"/>
        <v>0</v>
      </c>
      <c r="AS76" s="71"/>
      <c r="AT76" s="65">
        <f t="shared" si="52"/>
        <v>0</v>
      </c>
      <c r="AU76" s="72"/>
      <c r="AV76" s="72"/>
      <c r="AW76" s="71"/>
      <c r="AX76" s="66">
        <f t="shared" si="69"/>
        <v>0</v>
      </c>
      <c r="AY76" s="71"/>
      <c r="AZ76" s="66">
        <f t="shared" si="70"/>
        <v>0</v>
      </c>
      <c r="BA76" s="71"/>
      <c r="BB76" s="66">
        <f t="shared" si="71"/>
        <v>0</v>
      </c>
      <c r="BC76" s="71"/>
      <c r="BD76" s="66">
        <f t="shared" si="72"/>
        <v>0</v>
      </c>
      <c r="BE76" s="71"/>
      <c r="BF76" s="66">
        <f t="shared" si="73"/>
        <v>0</v>
      </c>
      <c r="BG76" s="71"/>
      <c r="BH76" s="66">
        <f t="shared" si="74"/>
        <v>0</v>
      </c>
      <c r="BI76" s="71"/>
      <c r="BJ76" s="66">
        <f t="shared" si="77"/>
        <v>0</v>
      </c>
      <c r="BK76" s="71"/>
      <c r="BL76" s="66">
        <f t="shared" si="75"/>
        <v>0</v>
      </c>
      <c r="BM76" s="71"/>
      <c r="BN76" s="66">
        <f t="shared" si="53"/>
        <v>0</v>
      </c>
      <c r="BO76" s="72"/>
      <c r="BP76" s="72"/>
      <c r="BQ76" s="71"/>
      <c r="BR76" s="71"/>
      <c r="BS76" s="71"/>
      <c r="BT76" s="71"/>
      <c r="BU76" s="72"/>
      <c r="BV76" s="72"/>
    </row>
    <row r="77" spans="1:74" x14ac:dyDescent="0.2">
      <c r="A77" s="75"/>
      <c r="B77" s="77"/>
      <c r="C77" s="73"/>
      <c r="D77" s="73"/>
      <c r="E77" s="73"/>
      <c r="F77" s="74"/>
      <c r="G77" s="74"/>
      <c r="H77" s="74"/>
      <c r="I77" s="74"/>
      <c r="J77" s="73"/>
      <c r="K77" s="64">
        <f t="shared" si="76"/>
        <v>0</v>
      </c>
      <c r="L77" s="73"/>
      <c r="M77" s="64">
        <f t="shared" si="54"/>
        <v>0</v>
      </c>
      <c r="N77" s="73"/>
      <c r="O77" s="64">
        <f t="shared" si="55"/>
        <v>0</v>
      </c>
      <c r="P77" s="73"/>
      <c r="Q77" s="64">
        <f t="shared" si="56"/>
        <v>0</v>
      </c>
      <c r="R77" s="73"/>
      <c r="S77" s="64">
        <f t="shared" si="57"/>
        <v>0</v>
      </c>
      <c r="T77" s="73"/>
      <c r="U77" s="64">
        <f t="shared" si="58"/>
        <v>0</v>
      </c>
      <c r="V77" s="73"/>
      <c r="W77" s="64">
        <f t="shared" si="59"/>
        <v>0</v>
      </c>
      <c r="X77" s="73"/>
      <c r="Y77" s="64">
        <f t="shared" si="60"/>
        <v>0</v>
      </c>
      <c r="Z77" s="73"/>
      <c r="AA77" s="64">
        <f t="shared" si="61"/>
        <v>0</v>
      </c>
      <c r="AB77" s="73"/>
      <c r="AC77" s="64">
        <f t="shared" si="62"/>
        <v>0</v>
      </c>
      <c r="AD77" s="73"/>
      <c r="AE77" s="64">
        <f t="shared" si="63"/>
        <v>0</v>
      </c>
      <c r="AF77" s="73"/>
      <c r="AG77" s="64">
        <f t="shared" si="64"/>
        <v>0</v>
      </c>
      <c r="AH77" s="73"/>
      <c r="AI77" s="64">
        <f t="shared" si="65"/>
        <v>0</v>
      </c>
      <c r="AJ77" s="73"/>
      <c r="AK77" s="64">
        <f t="shared" si="66"/>
        <v>0</v>
      </c>
      <c r="AL77" s="173"/>
      <c r="AM77" s="64">
        <f t="shared" si="51"/>
        <v>0</v>
      </c>
      <c r="AN77" s="73"/>
      <c r="AO77" s="73"/>
      <c r="AP77" s="65">
        <f t="shared" si="67"/>
        <v>0</v>
      </c>
      <c r="AQ77" s="73"/>
      <c r="AR77" s="65">
        <f t="shared" si="68"/>
        <v>0</v>
      </c>
      <c r="AS77" s="73"/>
      <c r="AT77" s="65">
        <f t="shared" si="52"/>
        <v>0</v>
      </c>
      <c r="AU77" s="74"/>
      <c r="AV77" s="74"/>
      <c r="AW77" s="73"/>
      <c r="AX77" s="66">
        <f t="shared" si="69"/>
        <v>0</v>
      </c>
      <c r="AY77" s="73"/>
      <c r="AZ77" s="66">
        <f t="shared" si="70"/>
        <v>0</v>
      </c>
      <c r="BA77" s="73"/>
      <c r="BB77" s="66">
        <f t="shared" si="71"/>
        <v>0</v>
      </c>
      <c r="BC77" s="73"/>
      <c r="BD77" s="66">
        <f t="shared" si="72"/>
        <v>0</v>
      </c>
      <c r="BE77" s="73"/>
      <c r="BF77" s="66">
        <f t="shared" si="73"/>
        <v>0</v>
      </c>
      <c r="BG77" s="73"/>
      <c r="BH77" s="66">
        <f t="shared" si="74"/>
        <v>0</v>
      </c>
      <c r="BI77" s="73"/>
      <c r="BJ77" s="66">
        <f t="shared" si="77"/>
        <v>0</v>
      </c>
      <c r="BK77" s="73"/>
      <c r="BL77" s="66">
        <f t="shared" si="75"/>
        <v>0</v>
      </c>
      <c r="BM77" s="73"/>
      <c r="BN77" s="66">
        <f t="shared" si="53"/>
        <v>0</v>
      </c>
      <c r="BO77" s="74"/>
      <c r="BP77" s="74"/>
      <c r="BQ77" s="73"/>
      <c r="BR77" s="73"/>
      <c r="BS77" s="73"/>
      <c r="BT77" s="73"/>
      <c r="BU77" s="74"/>
      <c r="BV77" s="74"/>
    </row>
    <row r="78" spans="1:74" x14ac:dyDescent="0.2">
      <c r="A78" s="70"/>
      <c r="B78" s="76"/>
      <c r="C78" s="71"/>
      <c r="D78" s="71"/>
      <c r="E78" s="71"/>
      <c r="F78" s="72"/>
      <c r="G78" s="72"/>
      <c r="H78" s="72"/>
      <c r="I78" s="72"/>
      <c r="J78" s="71"/>
      <c r="K78" s="64">
        <f t="shared" si="76"/>
        <v>0</v>
      </c>
      <c r="L78" s="71"/>
      <c r="M78" s="64">
        <f t="shared" si="54"/>
        <v>0</v>
      </c>
      <c r="N78" s="71"/>
      <c r="O78" s="64">
        <f t="shared" si="55"/>
        <v>0</v>
      </c>
      <c r="P78" s="71"/>
      <c r="Q78" s="64">
        <f t="shared" si="56"/>
        <v>0</v>
      </c>
      <c r="R78" s="71"/>
      <c r="S78" s="64">
        <f t="shared" si="57"/>
        <v>0</v>
      </c>
      <c r="T78" s="71"/>
      <c r="U78" s="64">
        <f t="shared" si="58"/>
        <v>0</v>
      </c>
      <c r="V78" s="71"/>
      <c r="W78" s="64">
        <f t="shared" si="59"/>
        <v>0</v>
      </c>
      <c r="X78" s="71"/>
      <c r="Y78" s="64">
        <f t="shared" si="60"/>
        <v>0</v>
      </c>
      <c r="Z78" s="71"/>
      <c r="AA78" s="64">
        <f t="shared" si="61"/>
        <v>0</v>
      </c>
      <c r="AB78" s="71"/>
      <c r="AC78" s="64">
        <f t="shared" si="62"/>
        <v>0</v>
      </c>
      <c r="AD78" s="71"/>
      <c r="AE78" s="64">
        <f t="shared" si="63"/>
        <v>0</v>
      </c>
      <c r="AF78" s="71"/>
      <c r="AG78" s="64">
        <f t="shared" si="64"/>
        <v>0</v>
      </c>
      <c r="AH78" s="71"/>
      <c r="AI78" s="64">
        <f t="shared" si="65"/>
        <v>0</v>
      </c>
      <c r="AJ78" s="71"/>
      <c r="AK78" s="64">
        <f t="shared" si="66"/>
        <v>0</v>
      </c>
      <c r="AL78" s="174"/>
      <c r="AM78" s="64">
        <f t="shared" si="51"/>
        <v>0</v>
      </c>
      <c r="AN78" s="71"/>
      <c r="AO78" s="71"/>
      <c r="AP78" s="65">
        <f t="shared" si="67"/>
        <v>0</v>
      </c>
      <c r="AQ78" s="71"/>
      <c r="AR78" s="65">
        <f t="shared" si="68"/>
        <v>0</v>
      </c>
      <c r="AS78" s="71"/>
      <c r="AT78" s="65">
        <f t="shared" si="52"/>
        <v>0</v>
      </c>
      <c r="AU78" s="72"/>
      <c r="AV78" s="72"/>
      <c r="AW78" s="71"/>
      <c r="AX78" s="66">
        <f t="shared" si="69"/>
        <v>0</v>
      </c>
      <c r="AY78" s="71"/>
      <c r="AZ78" s="66">
        <f t="shared" si="70"/>
        <v>0</v>
      </c>
      <c r="BA78" s="71"/>
      <c r="BB78" s="66">
        <f t="shared" si="71"/>
        <v>0</v>
      </c>
      <c r="BC78" s="71"/>
      <c r="BD78" s="66">
        <f t="shared" si="72"/>
        <v>0</v>
      </c>
      <c r="BE78" s="71"/>
      <c r="BF78" s="66">
        <f t="shared" si="73"/>
        <v>0</v>
      </c>
      <c r="BG78" s="71"/>
      <c r="BH78" s="66">
        <f t="shared" si="74"/>
        <v>0</v>
      </c>
      <c r="BI78" s="71"/>
      <c r="BJ78" s="66">
        <f t="shared" si="77"/>
        <v>0</v>
      </c>
      <c r="BK78" s="71"/>
      <c r="BL78" s="66">
        <f t="shared" si="75"/>
        <v>0</v>
      </c>
      <c r="BM78" s="71"/>
      <c r="BN78" s="66">
        <f t="shared" si="53"/>
        <v>0</v>
      </c>
      <c r="BO78" s="72"/>
      <c r="BP78" s="72"/>
      <c r="BQ78" s="71"/>
      <c r="BR78" s="71"/>
      <c r="BS78" s="71"/>
      <c r="BT78" s="71"/>
      <c r="BU78" s="72"/>
      <c r="BV78" s="72"/>
    </row>
    <row r="79" spans="1:74" x14ac:dyDescent="0.2">
      <c r="A79" s="75"/>
      <c r="B79" s="77"/>
      <c r="C79" s="73"/>
      <c r="D79" s="73"/>
      <c r="E79" s="73"/>
      <c r="F79" s="74"/>
      <c r="G79" s="74"/>
      <c r="H79" s="74"/>
      <c r="I79" s="74"/>
      <c r="J79" s="73"/>
      <c r="K79" s="64">
        <f t="shared" si="76"/>
        <v>0</v>
      </c>
      <c r="L79" s="73"/>
      <c r="M79" s="64">
        <f t="shared" si="54"/>
        <v>0</v>
      </c>
      <c r="N79" s="73"/>
      <c r="O79" s="64">
        <f t="shared" si="55"/>
        <v>0</v>
      </c>
      <c r="P79" s="73"/>
      <c r="Q79" s="64">
        <f t="shared" si="56"/>
        <v>0</v>
      </c>
      <c r="R79" s="73"/>
      <c r="S79" s="64">
        <f t="shared" si="57"/>
        <v>0</v>
      </c>
      <c r="T79" s="73"/>
      <c r="U79" s="64">
        <f t="shared" si="58"/>
        <v>0</v>
      </c>
      <c r="V79" s="73"/>
      <c r="W79" s="64">
        <f t="shared" si="59"/>
        <v>0</v>
      </c>
      <c r="X79" s="73"/>
      <c r="Y79" s="64">
        <f t="shared" si="60"/>
        <v>0</v>
      </c>
      <c r="Z79" s="73"/>
      <c r="AA79" s="64">
        <f t="shared" si="61"/>
        <v>0</v>
      </c>
      <c r="AB79" s="73"/>
      <c r="AC79" s="64">
        <f t="shared" si="62"/>
        <v>0</v>
      </c>
      <c r="AD79" s="73"/>
      <c r="AE79" s="64">
        <f t="shared" si="63"/>
        <v>0</v>
      </c>
      <c r="AF79" s="73"/>
      <c r="AG79" s="64">
        <f t="shared" si="64"/>
        <v>0</v>
      </c>
      <c r="AH79" s="73"/>
      <c r="AI79" s="64">
        <f t="shared" si="65"/>
        <v>0</v>
      </c>
      <c r="AJ79" s="73"/>
      <c r="AK79" s="64">
        <f t="shared" si="66"/>
        <v>0</v>
      </c>
      <c r="AL79" s="173"/>
      <c r="AM79" s="64">
        <f t="shared" si="51"/>
        <v>0</v>
      </c>
      <c r="AN79" s="73"/>
      <c r="AO79" s="73"/>
      <c r="AP79" s="65">
        <f t="shared" si="67"/>
        <v>0</v>
      </c>
      <c r="AQ79" s="73"/>
      <c r="AR79" s="65">
        <f t="shared" si="68"/>
        <v>0</v>
      </c>
      <c r="AS79" s="73"/>
      <c r="AT79" s="65">
        <f t="shared" si="52"/>
        <v>0</v>
      </c>
      <c r="AU79" s="74"/>
      <c r="AV79" s="74"/>
      <c r="AW79" s="73"/>
      <c r="AX79" s="66">
        <f t="shared" si="69"/>
        <v>0</v>
      </c>
      <c r="AY79" s="73"/>
      <c r="AZ79" s="66">
        <f t="shared" si="70"/>
        <v>0</v>
      </c>
      <c r="BA79" s="73"/>
      <c r="BB79" s="66">
        <f t="shared" si="71"/>
        <v>0</v>
      </c>
      <c r="BC79" s="73"/>
      <c r="BD79" s="66">
        <f t="shared" si="72"/>
        <v>0</v>
      </c>
      <c r="BE79" s="73"/>
      <c r="BF79" s="66">
        <f t="shared" si="73"/>
        <v>0</v>
      </c>
      <c r="BG79" s="73"/>
      <c r="BH79" s="66">
        <f t="shared" si="74"/>
        <v>0</v>
      </c>
      <c r="BI79" s="73"/>
      <c r="BJ79" s="66">
        <f t="shared" si="77"/>
        <v>0</v>
      </c>
      <c r="BK79" s="73"/>
      <c r="BL79" s="66">
        <f t="shared" si="75"/>
        <v>0</v>
      </c>
      <c r="BM79" s="73"/>
      <c r="BN79" s="66">
        <f t="shared" si="53"/>
        <v>0</v>
      </c>
      <c r="BO79" s="74"/>
      <c r="BP79" s="74"/>
      <c r="BQ79" s="73"/>
      <c r="BR79" s="73"/>
      <c r="BS79" s="73"/>
      <c r="BT79" s="73"/>
      <c r="BU79" s="74"/>
      <c r="BV79" s="74"/>
    </row>
    <row r="80" spans="1:74" x14ac:dyDescent="0.2">
      <c r="A80" s="70"/>
      <c r="B80" s="76"/>
      <c r="C80" s="71"/>
      <c r="D80" s="71"/>
      <c r="E80" s="71"/>
      <c r="F80" s="72"/>
      <c r="G80" s="72"/>
      <c r="H80" s="72"/>
      <c r="I80" s="72"/>
      <c r="J80" s="71"/>
      <c r="K80" s="64">
        <f t="shared" si="76"/>
        <v>0</v>
      </c>
      <c r="L80" s="71"/>
      <c r="M80" s="64">
        <f t="shared" si="54"/>
        <v>0</v>
      </c>
      <c r="N80" s="71"/>
      <c r="O80" s="64">
        <f t="shared" si="55"/>
        <v>0</v>
      </c>
      <c r="P80" s="71"/>
      <c r="Q80" s="64">
        <f t="shared" si="56"/>
        <v>0</v>
      </c>
      <c r="R80" s="71"/>
      <c r="S80" s="64">
        <f t="shared" si="57"/>
        <v>0</v>
      </c>
      <c r="T80" s="71"/>
      <c r="U80" s="64">
        <f t="shared" si="58"/>
        <v>0</v>
      </c>
      <c r="V80" s="71"/>
      <c r="W80" s="64">
        <f t="shared" si="59"/>
        <v>0</v>
      </c>
      <c r="X80" s="71"/>
      <c r="Y80" s="64">
        <f t="shared" si="60"/>
        <v>0</v>
      </c>
      <c r="Z80" s="71"/>
      <c r="AA80" s="64">
        <f t="shared" si="61"/>
        <v>0</v>
      </c>
      <c r="AB80" s="71"/>
      <c r="AC80" s="64">
        <f t="shared" si="62"/>
        <v>0</v>
      </c>
      <c r="AD80" s="71"/>
      <c r="AE80" s="64">
        <f t="shared" si="63"/>
        <v>0</v>
      </c>
      <c r="AF80" s="71"/>
      <c r="AG80" s="64">
        <f t="shared" si="64"/>
        <v>0</v>
      </c>
      <c r="AH80" s="71"/>
      <c r="AI80" s="64">
        <f t="shared" si="65"/>
        <v>0</v>
      </c>
      <c r="AJ80" s="71"/>
      <c r="AK80" s="64">
        <f t="shared" si="66"/>
        <v>0</v>
      </c>
      <c r="AL80" s="174"/>
      <c r="AM80" s="64">
        <f t="shared" si="51"/>
        <v>0</v>
      </c>
      <c r="AN80" s="71"/>
      <c r="AO80" s="71"/>
      <c r="AP80" s="65">
        <f t="shared" si="67"/>
        <v>0</v>
      </c>
      <c r="AQ80" s="71"/>
      <c r="AR80" s="65">
        <f t="shared" si="68"/>
        <v>0</v>
      </c>
      <c r="AS80" s="71"/>
      <c r="AT80" s="65">
        <f t="shared" si="52"/>
        <v>0</v>
      </c>
      <c r="AU80" s="72"/>
      <c r="AV80" s="72"/>
      <c r="AW80" s="71"/>
      <c r="AX80" s="66">
        <f t="shared" si="69"/>
        <v>0</v>
      </c>
      <c r="AY80" s="71"/>
      <c r="AZ80" s="66">
        <f t="shared" si="70"/>
        <v>0</v>
      </c>
      <c r="BA80" s="71"/>
      <c r="BB80" s="66">
        <f t="shared" si="71"/>
        <v>0</v>
      </c>
      <c r="BC80" s="71"/>
      <c r="BD80" s="66">
        <f t="shared" si="72"/>
        <v>0</v>
      </c>
      <c r="BE80" s="71"/>
      <c r="BF80" s="66">
        <f t="shared" si="73"/>
        <v>0</v>
      </c>
      <c r="BG80" s="71"/>
      <c r="BH80" s="66">
        <f t="shared" si="74"/>
        <v>0</v>
      </c>
      <c r="BI80" s="71"/>
      <c r="BJ80" s="66">
        <f t="shared" si="77"/>
        <v>0</v>
      </c>
      <c r="BK80" s="71"/>
      <c r="BL80" s="66">
        <f t="shared" si="75"/>
        <v>0</v>
      </c>
      <c r="BM80" s="71"/>
      <c r="BN80" s="66">
        <f t="shared" si="53"/>
        <v>0</v>
      </c>
      <c r="BO80" s="72"/>
      <c r="BP80" s="72"/>
      <c r="BQ80" s="71"/>
      <c r="BR80" s="71"/>
      <c r="BS80" s="71"/>
      <c r="BT80" s="71"/>
      <c r="BU80" s="72"/>
      <c r="BV80" s="72"/>
    </row>
    <row r="81" spans="1:74" x14ac:dyDescent="0.2">
      <c r="A81" s="75"/>
      <c r="B81" s="77"/>
      <c r="C81" s="73"/>
      <c r="D81" s="73"/>
      <c r="E81" s="73"/>
      <c r="F81" s="74"/>
      <c r="G81" s="74"/>
      <c r="H81" s="74"/>
      <c r="I81" s="74"/>
      <c r="J81" s="73"/>
      <c r="K81" s="64">
        <f t="shared" si="76"/>
        <v>0</v>
      </c>
      <c r="L81" s="73"/>
      <c r="M81" s="64">
        <f t="shared" si="54"/>
        <v>0</v>
      </c>
      <c r="N81" s="73"/>
      <c r="O81" s="64">
        <f t="shared" si="55"/>
        <v>0</v>
      </c>
      <c r="P81" s="73"/>
      <c r="Q81" s="64">
        <f t="shared" si="56"/>
        <v>0</v>
      </c>
      <c r="R81" s="73"/>
      <c r="S81" s="64">
        <f t="shared" si="57"/>
        <v>0</v>
      </c>
      <c r="T81" s="73"/>
      <c r="U81" s="64">
        <f t="shared" si="58"/>
        <v>0</v>
      </c>
      <c r="V81" s="73"/>
      <c r="W81" s="64">
        <f t="shared" si="59"/>
        <v>0</v>
      </c>
      <c r="X81" s="73"/>
      <c r="Y81" s="64">
        <f t="shared" si="60"/>
        <v>0</v>
      </c>
      <c r="Z81" s="73"/>
      <c r="AA81" s="64">
        <f t="shared" si="61"/>
        <v>0</v>
      </c>
      <c r="AB81" s="73"/>
      <c r="AC81" s="64">
        <f t="shared" si="62"/>
        <v>0</v>
      </c>
      <c r="AD81" s="73"/>
      <c r="AE81" s="64">
        <f t="shared" si="63"/>
        <v>0</v>
      </c>
      <c r="AF81" s="73"/>
      <c r="AG81" s="64">
        <f t="shared" si="64"/>
        <v>0</v>
      </c>
      <c r="AH81" s="73"/>
      <c r="AI81" s="64">
        <f t="shared" si="65"/>
        <v>0</v>
      </c>
      <c r="AJ81" s="73"/>
      <c r="AK81" s="64">
        <f t="shared" si="66"/>
        <v>0</v>
      </c>
      <c r="AL81" s="173"/>
      <c r="AM81" s="64">
        <f t="shared" si="51"/>
        <v>0</v>
      </c>
      <c r="AN81" s="73"/>
      <c r="AO81" s="73"/>
      <c r="AP81" s="65">
        <f t="shared" si="67"/>
        <v>0</v>
      </c>
      <c r="AQ81" s="73"/>
      <c r="AR81" s="65">
        <f t="shared" si="68"/>
        <v>0</v>
      </c>
      <c r="AS81" s="73"/>
      <c r="AT81" s="65">
        <f t="shared" si="52"/>
        <v>0</v>
      </c>
      <c r="AU81" s="74"/>
      <c r="AV81" s="74"/>
      <c r="AW81" s="73"/>
      <c r="AX81" s="66">
        <f t="shared" si="69"/>
        <v>0</v>
      </c>
      <c r="AY81" s="73"/>
      <c r="AZ81" s="66">
        <f t="shared" si="70"/>
        <v>0</v>
      </c>
      <c r="BA81" s="73"/>
      <c r="BB81" s="66">
        <f t="shared" si="71"/>
        <v>0</v>
      </c>
      <c r="BC81" s="73"/>
      <c r="BD81" s="66">
        <f t="shared" si="72"/>
        <v>0</v>
      </c>
      <c r="BE81" s="73"/>
      <c r="BF81" s="66">
        <f t="shared" si="73"/>
        <v>0</v>
      </c>
      <c r="BG81" s="73"/>
      <c r="BH81" s="66">
        <f t="shared" si="74"/>
        <v>0</v>
      </c>
      <c r="BI81" s="73"/>
      <c r="BJ81" s="66">
        <f t="shared" si="77"/>
        <v>0</v>
      </c>
      <c r="BK81" s="73"/>
      <c r="BL81" s="66">
        <f t="shared" si="75"/>
        <v>0</v>
      </c>
      <c r="BM81" s="73"/>
      <c r="BN81" s="66">
        <f t="shared" si="53"/>
        <v>0</v>
      </c>
      <c r="BO81" s="74"/>
      <c r="BP81" s="74"/>
      <c r="BQ81" s="73"/>
      <c r="BR81" s="73"/>
      <c r="BS81" s="73"/>
      <c r="BT81" s="73"/>
      <c r="BU81" s="74"/>
      <c r="BV81" s="74"/>
    </row>
    <row r="82" spans="1:74" x14ac:dyDescent="0.2">
      <c r="A82" s="70"/>
      <c r="B82" s="76"/>
      <c r="C82" s="71"/>
      <c r="D82" s="71"/>
      <c r="E82" s="71"/>
      <c r="F82" s="72"/>
      <c r="G82" s="72"/>
      <c r="H82" s="72"/>
      <c r="I82" s="72"/>
      <c r="J82" s="71"/>
      <c r="K82" s="64">
        <f t="shared" si="76"/>
        <v>0</v>
      </c>
      <c r="L82" s="71"/>
      <c r="M82" s="64">
        <f t="shared" si="54"/>
        <v>0</v>
      </c>
      <c r="N82" s="71"/>
      <c r="O82" s="64">
        <f t="shared" si="55"/>
        <v>0</v>
      </c>
      <c r="P82" s="71"/>
      <c r="Q82" s="64">
        <f t="shared" si="56"/>
        <v>0</v>
      </c>
      <c r="R82" s="71"/>
      <c r="S82" s="64">
        <f t="shared" si="57"/>
        <v>0</v>
      </c>
      <c r="T82" s="71"/>
      <c r="U82" s="64">
        <f t="shared" si="58"/>
        <v>0</v>
      </c>
      <c r="V82" s="71"/>
      <c r="W82" s="64">
        <f t="shared" si="59"/>
        <v>0</v>
      </c>
      <c r="X82" s="71"/>
      <c r="Y82" s="64">
        <f t="shared" si="60"/>
        <v>0</v>
      </c>
      <c r="Z82" s="71"/>
      <c r="AA82" s="64">
        <f t="shared" si="61"/>
        <v>0</v>
      </c>
      <c r="AB82" s="71"/>
      <c r="AC82" s="64">
        <f t="shared" si="62"/>
        <v>0</v>
      </c>
      <c r="AD82" s="71"/>
      <c r="AE82" s="64">
        <f t="shared" si="63"/>
        <v>0</v>
      </c>
      <c r="AF82" s="71"/>
      <c r="AG82" s="64">
        <f t="shared" si="64"/>
        <v>0</v>
      </c>
      <c r="AH82" s="71"/>
      <c r="AI82" s="64">
        <f t="shared" si="65"/>
        <v>0</v>
      </c>
      <c r="AJ82" s="71"/>
      <c r="AK82" s="64">
        <f t="shared" si="66"/>
        <v>0</v>
      </c>
      <c r="AL82" s="174"/>
      <c r="AM82" s="64">
        <f t="shared" si="51"/>
        <v>0</v>
      </c>
      <c r="AN82" s="71"/>
      <c r="AO82" s="71"/>
      <c r="AP82" s="65">
        <f t="shared" si="67"/>
        <v>0</v>
      </c>
      <c r="AQ82" s="71"/>
      <c r="AR82" s="65">
        <f t="shared" si="68"/>
        <v>0</v>
      </c>
      <c r="AS82" s="71"/>
      <c r="AT82" s="65">
        <f t="shared" si="52"/>
        <v>0</v>
      </c>
      <c r="AU82" s="72"/>
      <c r="AV82" s="72"/>
      <c r="AW82" s="71"/>
      <c r="AX82" s="66">
        <f t="shared" si="69"/>
        <v>0</v>
      </c>
      <c r="AY82" s="71"/>
      <c r="AZ82" s="66">
        <f t="shared" si="70"/>
        <v>0</v>
      </c>
      <c r="BA82" s="71"/>
      <c r="BB82" s="66">
        <f t="shared" si="71"/>
        <v>0</v>
      </c>
      <c r="BC82" s="71"/>
      <c r="BD82" s="66">
        <f t="shared" si="72"/>
        <v>0</v>
      </c>
      <c r="BE82" s="71"/>
      <c r="BF82" s="66">
        <f t="shared" si="73"/>
        <v>0</v>
      </c>
      <c r="BG82" s="71"/>
      <c r="BH82" s="66">
        <f t="shared" si="74"/>
        <v>0</v>
      </c>
      <c r="BI82" s="71"/>
      <c r="BJ82" s="66">
        <f t="shared" si="77"/>
        <v>0</v>
      </c>
      <c r="BK82" s="71"/>
      <c r="BL82" s="66">
        <f t="shared" si="75"/>
        <v>0</v>
      </c>
      <c r="BM82" s="71"/>
      <c r="BN82" s="66">
        <f t="shared" si="53"/>
        <v>0</v>
      </c>
      <c r="BO82" s="72"/>
      <c r="BP82" s="72"/>
      <c r="BQ82" s="71"/>
      <c r="BR82" s="71"/>
      <c r="BS82" s="71"/>
      <c r="BT82" s="71"/>
      <c r="BU82" s="72"/>
      <c r="BV82" s="72"/>
    </row>
    <row r="83" spans="1:74" x14ac:dyDescent="0.2">
      <c r="A83" s="75"/>
      <c r="B83" s="77"/>
      <c r="C83" s="73"/>
      <c r="D83" s="73"/>
      <c r="E83" s="73"/>
      <c r="F83" s="74"/>
      <c r="G83" s="74"/>
      <c r="H83" s="74"/>
      <c r="I83" s="74"/>
      <c r="J83" s="73"/>
      <c r="K83" s="64">
        <f t="shared" si="76"/>
        <v>0</v>
      </c>
      <c r="L83" s="73"/>
      <c r="M83" s="64">
        <f t="shared" si="54"/>
        <v>0</v>
      </c>
      <c r="N83" s="73"/>
      <c r="O83" s="64">
        <f t="shared" si="55"/>
        <v>0</v>
      </c>
      <c r="P83" s="73"/>
      <c r="Q83" s="64">
        <f t="shared" si="56"/>
        <v>0</v>
      </c>
      <c r="R83" s="73"/>
      <c r="S83" s="64">
        <f t="shared" si="57"/>
        <v>0</v>
      </c>
      <c r="T83" s="73"/>
      <c r="U83" s="64">
        <f t="shared" si="58"/>
        <v>0</v>
      </c>
      <c r="V83" s="73"/>
      <c r="W83" s="64">
        <f t="shared" si="59"/>
        <v>0</v>
      </c>
      <c r="X83" s="73"/>
      <c r="Y83" s="64">
        <f t="shared" si="60"/>
        <v>0</v>
      </c>
      <c r="Z83" s="73"/>
      <c r="AA83" s="64">
        <f t="shared" si="61"/>
        <v>0</v>
      </c>
      <c r="AB83" s="73"/>
      <c r="AC83" s="64">
        <f t="shared" si="62"/>
        <v>0</v>
      </c>
      <c r="AD83" s="73"/>
      <c r="AE83" s="64">
        <f t="shared" si="63"/>
        <v>0</v>
      </c>
      <c r="AF83" s="73"/>
      <c r="AG83" s="64">
        <f t="shared" si="64"/>
        <v>0</v>
      </c>
      <c r="AH83" s="73"/>
      <c r="AI83" s="64">
        <f t="shared" si="65"/>
        <v>0</v>
      </c>
      <c r="AJ83" s="73"/>
      <c r="AK83" s="64">
        <f t="shared" si="66"/>
        <v>0</v>
      </c>
      <c r="AL83" s="173"/>
      <c r="AM83" s="64">
        <f t="shared" si="51"/>
        <v>0</v>
      </c>
      <c r="AN83" s="73"/>
      <c r="AO83" s="73"/>
      <c r="AP83" s="65">
        <f t="shared" si="67"/>
        <v>0</v>
      </c>
      <c r="AQ83" s="73"/>
      <c r="AR83" s="65">
        <f t="shared" si="68"/>
        <v>0</v>
      </c>
      <c r="AS83" s="73"/>
      <c r="AT83" s="65">
        <f t="shared" si="52"/>
        <v>0</v>
      </c>
      <c r="AU83" s="74"/>
      <c r="AV83" s="74"/>
      <c r="AW83" s="73"/>
      <c r="AX83" s="66">
        <f t="shared" si="69"/>
        <v>0</v>
      </c>
      <c r="AY83" s="73"/>
      <c r="AZ83" s="66">
        <f t="shared" si="70"/>
        <v>0</v>
      </c>
      <c r="BA83" s="73"/>
      <c r="BB83" s="66">
        <f t="shared" si="71"/>
        <v>0</v>
      </c>
      <c r="BC83" s="73"/>
      <c r="BD83" s="66">
        <f t="shared" si="72"/>
        <v>0</v>
      </c>
      <c r="BE83" s="73"/>
      <c r="BF83" s="66">
        <f t="shared" si="73"/>
        <v>0</v>
      </c>
      <c r="BG83" s="73"/>
      <c r="BH83" s="66">
        <f t="shared" si="74"/>
        <v>0</v>
      </c>
      <c r="BI83" s="73"/>
      <c r="BJ83" s="66">
        <f t="shared" si="77"/>
        <v>0</v>
      </c>
      <c r="BK83" s="73"/>
      <c r="BL83" s="66">
        <f t="shared" si="75"/>
        <v>0</v>
      </c>
      <c r="BM83" s="73"/>
      <c r="BN83" s="66">
        <f t="shared" si="53"/>
        <v>0</v>
      </c>
      <c r="BO83" s="74"/>
      <c r="BP83" s="74"/>
      <c r="BQ83" s="73"/>
      <c r="BR83" s="73"/>
      <c r="BS83" s="73"/>
      <c r="BT83" s="73"/>
      <c r="BU83" s="74"/>
      <c r="BV83" s="74"/>
    </row>
    <row r="84" spans="1:74" x14ac:dyDescent="0.2">
      <c r="A84" s="70"/>
      <c r="B84" s="76"/>
      <c r="C84" s="71"/>
      <c r="D84" s="71"/>
      <c r="E84" s="71"/>
      <c r="F84" s="72"/>
      <c r="G84" s="72"/>
      <c r="H84" s="72"/>
      <c r="I84" s="72"/>
      <c r="J84" s="71"/>
      <c r="K84" s="64">
        <f t="shared" si="76"/>
        <v>0</v>
      </c>
      <c r="L84" s="71"/>
      <c r="M84" s="64">
        <f t="shared" si="54"/>
        <v>0</v>
      </c>
      <c r="N84" s="71"/>
      <c r="O84" s="64">
        <f t="shared" si="55"/>
        <v>0</v>
      </c>
      <c r="P84" s="71"/>
      <c r="Q84" s="64">
        <f t="shared" si="56"/>
        <v>0</v>
      </c>
      <c r="R84" s="71"/>
      <c r="S84" s="64">
        <f t="shared" si="57"/>
        <v>0</v>
      </c>
      <c r="T84" s="71"/>
      <c r="U84" s="64">
        <f t="shared" si="58"/>
        <v>0</v>
      </c>
      <c r="V84" s="71"/>
      <c r="W84" s="64">
        <f t="shared" si="59"/>
        <v>0</v>
      </c>
      <c r="X84" s="71"/>
      <c r="Y84" s="64">
        <f t="shared" si="60"/>
        <v>0</v>
      </c>
      <c r="Z84" s="71"/>
      <c r="AA84" s="64">
        <f t="shared" si="61"/>
        <v>0</v>
      </c>
      <c r="AB84" s="71"/>
      <c r="AC84" s="64">
        <f t="shared" si="62"/>
        <v>0</v>
      </c>
      <c r="AD84" s="71"/>
      <c r="AE84" s="64">
        <f t="shared" si="63"/>
        <v>0</v>
      </c>
      <c r="AF84" s="71"/>
      <c r="AG84" s="64">
        <f t="shared" si="64"/>
        <v>0</v>
      </c>
      <c r="AH84" s="71"/>
      <c r="AI84" s="64">
        <f t="shared" si="65"/>
        <v>0</v>
      </c>
      <c r="AJ84" s="71"/>
      <c r="AK84" s="64">
        <f t="shared" si="66"/>
        <v>0</v>
      </c>
      <c r="AL84" s="174"/>
      <c r="AM84" s="64">
        <f t="shared" si="51"/>
        <v>0</v>
      </c>
      <c r="AN84" s="71"/>
      <c r="AO84" s="71"/>
      <c r="AP84" s="65">
        <f t="shared" si="67"/>
        <v>0</v>
      </c>
      <c r="AQ84" s="71"/>
      <c r="AR84" s="65">
        <f t="shared" si="68"/>
        <v>0</v>
      </c>
      <c r="AS84" s="71"/>
      <c r="AT84" s="65">
        <f t="shared" si="52"/>
        <v>0</v>
      </c>
      <c r="AU84" s="72"/>
      <c r="AV84" s="72"/>
      <c r="AW84" s="71"/>
      <c r="AX84" s="66">
        <f t="shared" si="69"/>
        <v>0</v>
      </c>
      <c r="AY84" s="71"/>
      <c r="AZ84" s="66">
        <f t="shared" si="70"/>
        <v>0</v>
      </c>
      <c r="BA84" s="71"/>
      <c r="BB84" s="66">
        <f t="shared" si="71"/>
        <v>0</v>
      </c>
      <c r="BC84" s="71"/>
      <c r="BD84" s="66">
        <f t="shared" si="72"/>
        <v>0</v>
      </c>
      <c r="BE84" s="71"/>
      <c r="BF84" s="66">
        <f t="shared" si="73"/>
        <v>0</v>
      </c>
      <c r="BG84" s="71"/>
      <c r="BH84" s="66">
        <f t="shared" si="74"/>
        <v>0</v>
      </c>
      <c r="BI84" s="71"/>
      <c r="BJ84" s="66">
        <f t="shared" si="77"/>
        <v>0</v>
      </c>
      <c r="BK84" s="71"/>
      <c r="BL84" s="66">
        <f t="shared" si="75"/>
        <v>0</v>
      </c>
      <c r="BM84" s="71"/>
      <c r="BN84" s="66">
        <f t="shared" si="53"/>
        <v>0</v>
      </c>
      <c r="BO84" s="72"/>
      <c r="BP84" s="72"/>
      <c r="BQ84" s="71"/>
      <c r="BR84" s="71"/>
      <c r="BS84" s="71"/>
      <c r="BT84" s="71"/>
      <c r="BU84" s="72"/>
      <c r="BV84" s="72"/>
    </row>
    <row r="85" spans="1:74" x14ac:dyDescent="0.2">
      <c r="A85" s="75"/>
      <c r="B85" s="77"/>
      <c r="C85" s="73"/>
      <c r="D85" s="73"/>
      <c r="E85" s="73"/>
      <c r="F85" s="74"/>
      <c r="G85" s="74"/>
      <c r="H85" s="74"/>
      <c r="I85" s="74"/>
      <c r="J85" s="73"/>
      <c r="K85" s="64">
        <f t="shared" si="76"/>
        <v>0</v>
      </c>
      <c r="L85" s="73"/>
      <c r="M85" s="64">
        <f t="shared" si="54"/>
        <v>0</v>
      </c>
      <c r="N85" s="73"/>
      <c r="O85" s="64">
        <f t="shared" si="55"/>
        <v>0</v>
      </c>
      <c r="P85" s="73"/>
      <c r="Q85" s="64">
        <f t="shared" si="56"/>
        <v>0</v>
      </c>
      <c r="R85" s="73"/>
      <c r="S85" s="64">
        <f t="shared" si="57"/>
        <v>0</v>
      </c>
      <c r="T85" s="73"/>
      <c r="U85" s="64">
        <f t="shared" si="58"/>
        <v>0</v>
      </c>
      <c r="V85" s="73"/>
      <c r="W85" s="64">
        <f t="shared" si="59"/>
        <v>0</v>
      </c>
      <c r="X85" s="73"/>
      <c r="Y85" s="64">
        <f t="shared" si="60"/>
        <v>0</v>
      </c>
      <c r="Z85" s="73"/>
      <c r="AA85" s="64">
        <f t="shared" si="61"/>
        <v>0</v>
      </c>
      <c r="AB85" s="73"/>
      <c r="AC85" s="64">
        <f t="shared" si="62"/>
        <v>0</v>
      </c>
      <c r="AD85" s="73"/>
      <c r="AE85" s="64">
        <f t="shared" si="63"/>
        <v>0</v>
      </c>
      <c r="AF85" s="73"/>
      <c r="AG85" s="64">
        <f t="shared" si="64"/>
        <v>0</v>
      </c>
      <c r="AH85" s="73"/>
      <c r="AI85" s="64">
        <f t="shared" si="65"/>
        <v>0</v>
      </c>
      <c r="AJ85" s="73"/>
      <c r="AK85" s="64">
        <f t="shared" si="66"/>
        <v>0</v>
      </c>
      <c r="AL85" s="173"/>
      <c r="AM85" s="64">
        <f t="shared" si="51"/>
        <v>0</v>
      </c>
      <c r="AN85" s="73"/>
      <c r="AO85" s="73"/>
      <c r="AP85" s="65">
        <f t="shared" si="67"/>
        <v>0</v>
      </c>
      <c r="AQ85" s="73"/>
      <c r="AR85" s="65">
        <f t="shared" si="68"/>
        <v>0</v>
      </c>
      <c r="AS85" s="73"/>
      <c r="AT85" s="65">
        <f t="shared" si="52"/>
        <v>0</v>
      </c>
      <c r="AU85" s="74"/>
      <c r="AV85" s="74"/>
      <c r="AW85" s="73"/>
      <c r="AX85" s="66">
        <f t="shared" si="69"/>
        <v>0</v>
      </c>
      <c r="AY85" s="73"/>
      <c r="AZ85" s="66">
        <f t="shared" si="70"/>
        <v>0</v>
      </c>
      <c r="BA85" s="73"/>
      <c r="BB85" s="66">
        <f t="shared" si="71"/>
        <v>0</v>
      </c>
      <c r="BC85" s="73"/>
      <c r="BD85" s="66">
        <f t="shared" si="72"/>
        <v>0</v>
      </c>
      <c r="BE85" s="73"/>
      <c r="BF85" s="66">
        <f t="shared" si="73"/>
        <v>0</v>
      </c>
      <c r="BG85" s="73"/>
      <c r="BH85" s="66">
        <f t="shared" si="74"/>
        <v>0</v>
      </c>
      <c r="BI85" s="73"/>
      <c r="BJ85" s="66">
        <f t="shared" si="77"/>
        <v>0</v>
      </c>
      <c r="BK85" s="73"/>
      <c r="BL85" s="66">
        <f t="shared" si="75"/>
        <v>0</v>
      </c>
      <c r="BM85" s="73"/>
      <c r="BN85" s="66">
        <f t="shared" si="53"/>
        <v>0</v>
      </c>
      <c r="BO85" s="74"/>
      <c r="BP85" s="74"/>
      <c r="BQ85" s="73"/>
      <c r="BR85" s="73"/>
      <c r="BS85" s="73"/>
      <c r="BT85" s="73"/>
      <c r="BU85" s="74"/>
      <c r="BV85" s="74"/>
    </row>
    <row r="86" spans="1:74" x14ac:dyDescent="0.2">
      <c r="A86" s="70"/>
      <c r="B86" s="76"/>
      <c r="C86" s="71"/>
      <c r="D86" s="71"/>
      <c r="E86" s="71"/>
      <c r="F86" s="72"/>
      <c r="G86" s="72"/>
      <c r="H86" s="72"/>
      <c r="I86" s="72"/>
      <c r="J86" s="71"/>
      <c r="K86" s="64">
        <f t="shared" si="76"/>
        <v>0</v>
      </c>
      <c r="L86" s="71"/>
      <c r="M86" s="64">
        <f t="shared" si="54"/>
        <v>0</v>
      </c>
      <c r="N86" s="71"/>
      <c r="O86" s="64">
        <f t="shared" si="55"/>
        <v>0</v>
      </c>
      <c r="P86" s="71"/>
      <c r="Q86" s="64">
        <f t="shared" si="56"/>
        <v>0</v>
      </c>
      <c r="R86" s="71"/>
      <c r="S86" s="64">
        <f t="shared" si="57"/>
        <v>0</v>
      </c>
      <c r="T86" s="71"/>
      <c r="U86" s="64">
        <f t="shared" si="58"/>
        <v>0</v>
      </c>
      <c r="V86" s="71"/>
      <c r="W86" s="64">
        <f t="shared" si="59"/>
        <v>0</v>
      </c>
      <c r="X86" s="71"/>
      <c r="Y86" s="64">
        <f t="shared" si="60"/>
        <v>0</v>
      </c>
      <c r="Z86" s="71"/>
      <c r="AA86" s="64">
        <f t="shared" si="61"/>
        <v>0</v>
      </c>
      <c r="AB86" s="71"/>
      <c r="AC86" s="64">
        <f t="shared" si="62"/>
        <v>0</v>
      </c>
      <c r="AD86" s="71"/>
      <c r="AE86" s="64">
        <f t="shared" si="63"/>
        <v>0</v>
      </c>
      <c r="AF86" s="71"/>
      <c r="AG86" s="64">
        <f t="shared" si="64"/>
        <v>0</v>
      </c>
      <c r="AH86" s="71"/>
      <c r="AI86" s="64">
        <f t="shared" si="65"/>
        <v>0</v>
      </c>
      <c r="AJ86" s="71"/>
      <c r="AK86" s="64">
        <f t="shared" si="66"/>
        <v>0</v>
      </c>
      <c r="AL86" s="174"/>
      <c r="AM86" s="64">
        <f t="shared" si="51"/>
        <v>0</v>
      </c>
      <c r="AN86" s="71"/>
      <c r="AO86" s="71"/>
      <c r="AP86" s="65">
        <f t="shared" si="67"/>
        <v>0</v>
      </c>
      <c r="AQ86" s="71"/>
      <c r="AR86" s="65">
        <f t="shared" si="68"/>
        <v>0</v>
      </c>
      <c r="AS86" s="71"/>
      <c r="AT86" s="65">
        <f t="shared" si="52"/>
        <v>0</v>
      </c>
      <c r="AU86" s="72"/>
      <c r="AV86" s="72"/>
      <c r="AW86" s="71"/>
      <c r="AX86" s="66">
        <f t="shared" si="69"/>
        <v>0</v>
      </c>
      <c r="AY86" s="71"/>
      <c r="AZ86" s="66">
        <f t="shared" si="70"/>
        <v>0</v>
      </c>
      <c r="BA86" s="71"/>
      <c r="BB86" s="66">
        <f t="shared" si="71"/>
        <v>0</v>
      </c>
      <c r="BC86" s="71"/>
      <c r="BD86" s="66">
        <f t="shared" si="72"/>
        <v>0</v>
      </c>
      <c r="BE86" s="71"/>
      <c r="BF86" s="66">
        <f t="shared" si="73"/>
        <v>0</v>
      </c>
      <c r="BG86" s="71"/>
      <c r="BH86" s="66">
        <f t="shared" si="74"/>
        <v>0</v>
      </c>
      <c r="BI86" s="71"/>
      <c r="BJ86" s="66">
        <f t="shared" si="77"/>
        <v>0</v>
      </c>
      <c r="BK86" s="71"/>
      <c r="BL86" s="66">
        <f t="shared" si="75"/>
        <v>0</v>
      </c>
      <c r="BM86" s="71"/>
      <c r="BN86" s="66">
        <f t="shared" si="53"/>
        <v>0</v>
      </c>
      <c r="BO86" s="72"/>
      <c r="BP86" s="72"/>
      <c r="BQ86" s="71"/>
      <c r="BR86" s="71"/>
      <c r="BS86" s="71"/>
      <c r="BT86" s="71"/>
      <c r="BU86" s="72"/>
      <c r="BV86" s="72"/>
    </row>
    <row r="87" spans="1:74" x14ac:dyDescent="0.2">
      <c r="A87" s="75"/>
      <c r="B87" s="77"/>
      <c r="C87" s="73"/>
      <c r="D87" s="73"/>
      <c r="E87" s="73"/>
      <c r="F87" s="74"/>
      <c r="G87" s="74"/>
      <c r="H87" s="74"/>
      <c r="I87" s="74"/>
      <c r="J87" s="73"/>
      <c r="K87" s="64">
        <f t="shared" si="76"/>
        <v>0</v>
      </c>
      <c r="L87" s="73"/>
      <c r="M87" s="64">
        <f t="shared" si="54"/>
        <v>0</v>
      </c>
      <c r="N87" s="73"/>
      <c r="O87" s="64">
        <f t="shared" si="55"/>
        <v>0</v>
      </c>
      <c r="P87" s="73"/>
      <c r="Q87" s="64">
        <f t="shared" si="56"/>
        <v>0</v>
      </c>
      <c r="R87" s="73"/>
      <c r="S87" s="64">
        <f t="shared" si="57"/>
        <v>0</v>
      </c>
      <c r="T87" s="73"/>
      <c r="U87" s="64">
        <f t="shared" si="58"/>
        <v>0</v>
      </c>
      <c r="V87" s="73"/>
      <c r="W87" s="64">
        <f t="shared" si="59"/>
        <v>0</v>
      </c>
      <c r="X87" s="73"/>
      <c r="Y87" s="64">
        <f t="shared" si="60"/>
        <v>0</v>
      </c>
      <c r="Z87" s="73"/>
      <c r="AA87" s="64">
        <f t="shared" si="61"/>
        <v>0</v>
      </c>
      <c r="AB87" s="73"/>
      <c r="AC87" s="64">
        <f t="shared" si="62"/>
        <v>0</v>
      </c>
      <c r="AD87" s="73"/>
      <c r="AE87" s="64">
        <f t="shared" si="63"/>
        <v>0</v>
      </c>
      <c r="AF87" s="73"/>
      <c r="AG87" s="64">
        <f t="shared" si="64"/>
        <v>0</v>
      </c>
      <c r="AH87" s="73"/>
      <c r="AI87" s="64">
        <f t="shared" si="65"/>
        <v>0</v>
      </c>
      <c r="AJ87" s="73"/>
      <c r="AK87" s="64">
        <f t="shared" si="66"/>
        <v>0</v>
      </c>
      <c r="AL87" s="173"/>
      <c r="AM87" s="64">
        <f t="shared" si="51"/>
        <v>0</v>
      </c>
      <c r="AN87" s="73"/>
      <c r="AO87" s="73"/>
      <c r="AP87" s="65">
        <f t="shared" si="67"/>
        <v>0</v>
      </c>
      <c r="AQ87" s="73"/>
      <c r="AR87" s="65">
        <f t="shared" si="68"/>
        <v>0</v>
      </c>
      <c r="AS87" s="73"/>
      <c r="AT87" s="65">
        <f t="shared" si="52"/>
        <v>0</v>
      </c>
      <c r="AU87" s="74"/>
      <c r="AV87" s="74"/>
      <c r="AW87" s="73"/>
      <c r="AX87" s="66">
        <f t="shared" si="69"/>
        <v>0</v>
      </c>
      <c r="AY87" s="73"/>
      <c r="AZ87" s="66">
        <f t="shared" si="70"/>
        <v>0</v>
      </c>
      <c r="BA87" s="73"/>
      <c r="BB87" s="66">
        <f t="shared" si="71"/>
        <v>0</v>
      </c>
      <c r="BC87" s="73"/>
      <c r="BD87" s="66">
        <f t="shared" si="72"/>
        <v>0</v>
      </c>
      <c r="BE87" s="73"/>
      <c r="BF87" s="66">
        <f t="shared" si="73"/>
        <v>0</v>
      </c>
      <c r="BG87" s="73"/>
      <c r="BH87" s="66">
        <f t="shared" si="74"/>
        <v>0</v>
      </c>
      <c r="BI87" s="73"/>
      <c r="BJ87" s="66">
        <f t="shared" si="77"/>
        <v>0</v>
      </c>
      <c r="BK87" s="73"/>
      <c r="BL87" s="66">
        <f t="shared" si="75"/>
        <v>0</v>
      </c>
      <c r="BM87" s="73"/>
      <c r="BN87" s="66">
        <f t="shared" si="53"/>
        <v>0</v>
      </c>
      <c r="BO87" s="74"/>
      <c r="BP87" s="74"/>
      <c r="BQ87" s="73"/>
      <c r="BR87" s="73"/>
      <c r="BS87" s="73"/>
      <c r="BT87" s="73"/>
      <c r="BU87" s="74"/>
      <c r="BV87" s="74"/>
    </row>
    <row r="88" spans="1:74" x14ac:dyDescent="0.2">
      <c r="A88" s="70"/>
      <c r="B88" s="76"/>
      <c r="C88" s="71"/>
      <c r="D88" s="71"/>
      <c r="E88" s="71"/>
      <c r="F88" s="72"/>
      <c r="G88" s="72"/>
      <c r="H88" s="72"/>
      <c r="I88" s="72"/>
      <c r="J88" s="71"/>
      <c r="K88" s="64">
        <f t="shared" si="76"/>
        <v>0</v>
      </c>
      <c r="L88" s="71"/>
      <c r="M88" s="64">
        <f t="shared" si="54"/>
        <v>0</v>
      </c>
      <c r="N88" s="71"/>
      <c r="O88" s="64">
        <f t="shared" si="55"/>
        <v>0</v>
      </c>
      <c r="P88" s="71"/>
      <c r="Q88" s="64">
        <f t="shared" si="56"/>
        <v>0</v>
      </c>
      <c r="R88" s="71"/>
      <c r="S88" s="64">
        <f t="shared" si="57"/>
        <v>0</v>
      </c>
      <c r="T88" s="71"/>
      <c r="U88" s="64">
        <f t="shared" si="58"/>
        <v>0</v>
      </c>
      <c r="V88" s="71"/>
      <c r="W88" s="64">
        <f t="shared" si="59"/>
        <v>0</v>
      </c>
      <c r="X88" s="71"/>
      <c r="Y88" s="64">
        <f t="shared" si="60"/>
        <v>0</v>
      </c>
      <c r="Z88" s="71"/>
      <c r="AA88" s="64">
        <f t="shared" si="61"/>
        <v>0</v>
      </c>
      <c r="AB88" s="71"/>
      <c r="AC88" s="64">
        <f t="shared" si="62"/>
        <v>0</v>
      </c>
      <c r="AD88" s="71"/>
      <c r="AE88" s="64">
        <f t="shared" si="63"/>
        <v>0</v>
      </c>
      <c r="AF88" s="71"/>
      <c r="AG88" s="64">
        <f t="shared" si="64"/>
        <v>0</v>
      </c>
      <c r="AH88" s="71"/>
      <c r="AI88" s="64">
        <f t="shared" si="65"/>
        <v>0</v>
      </c>
      <c r="AJ88" s="71"/>
      <c r="AK88" s="64">
        <f t="shared" si="66"/>
        <v>0</v>
      </c>
      <c r="AL88" s="174"/>
      <c r="AM88" s="64">
        <f t="shared" si="51"/>
        <v>0</v>
      </c>
      <c r="AN88" s="71"/>
      <c r="AO88" s="71"/>
      <c r="AP88" s="65">
        <f t="shared" si="67"/>
        <v>0</v>
      </c>
      <c r="AQ88" s="71"/>
      <c r="AR88" s="65">
        <f t="shared" si="68"/>
        <v>0</v>
      </c>
      <c r="AS88" s="71"/>
      <c r="AT88" s="65">
        <f t="shared" si="52"/>
        <v>0</v>
      </c>
      <c r="AU88" s="72"/>
      <c r="AV88" s="72"/>
      <c r="AW88" s="71"/>
      <c r="AX88" s="66">
        <f t="shared" si="69"/>
        <v>0</v>
      </c>
      <c r="AY88" s="71"/>
      <c r="AZ88" s="66">
        <f t="shared" si="70"/>
        <v>0</v>
      </c>
      <c r="BA88" s="71"/>
      <c r="BB88" s="66">
        <f t="shared" si="71"/>
        <v>0</v>
      </c>
      <c r="BC88" s="71"/>
      <c r="BD88" s="66">
        <f t="shared" si="72"/>
        <v>0</v>
      </c>
      <c r="BE88" s="71"/>
      <c r="BF88" s="66">
        <f t="shared" si="73"/>
        <v>0</v>
      </c>
      <c r="BG88" s="71"/>
      <c r="BH88" s="66">
        <f t="shared" si="74"/>
        <v>0</v>
      </c>
      <c r="BI88" s="71"/>
      <c r="BJ88" s="66">
        <f t="shared" si="77"/>
        <v>0</v>
      </c>
      <c r="BK88" s="71"/>
      <c r="BL88" s="66">
        <f t="shared" si="75"/>
        <v>0</v>
      </c>
      <c r="BM88" s="71"/>
      <c r="BN88" s="66">
        <f t="shared" si="53"/>
        <v>0</v>
      </c>
      <c r="BO88" s="72"/>
      <c r="BP88" s="72"/>
      <c r="BQ88" s="71"/>
      <c r="BR88" s="71"/>
      <c r="BS88" s="71"/>
      <c r="BT88" s="71"/>
      <c r="BU88" s="72"/>
      <c r="BV88" s="72"/>
    </row>
    <row r="89" spans="1:74" x14ac:dyDescent="0.2">
      <c r="A89" s="75"/>
      <c r="B89" s="77"/>
      <c r="C89" s="73"/>
      <c r="D89" s="73"/>
      <c r="E89" s="73"/>
      <c r="F89" s="74"/>
      <c r="G89" s="74"/>
      <c r="H89" s="74"/>
      <c r="I89" s="74"/>
      <c r="J89" s="73"/>
      <c r="K89" s="64">
        <f t="shared" si="76"/>
        <v>0</v>
      </c>
      <c r="L89" s="73"/>
      <c r="M89" s="64">
        <f t="shared" si="54"/>
        <v>0</v>
      </c>
      <c r="N89" s="73"/>
      <c r="O89" s="64">
        <f t="shared" si="55"/>
        <v>0</v>
      </c>
      <c r="P89" s="73"/>
      <c r="Q89" s="64">
        <f t="shared" si="56"/>
        <v>0</v>
      </c>
      <c r="R89" s="73"/>
      <c r="S89" s="64">
        <f t="shared" si="57"/>
        <v>0</v>
      </c>
      <c r="T89" s="73"/>
      <c r="U89" s="64">
        <f t="shared" si="58"/>
        <v>0</v>
      </c>
      <c r="V89" s="73"/>
      <c r="W89" s="64">
        <f t="shared" si="59"/>
        <v>0</v>
      </c>
      <c r="X89" s="73"/>
      <c r="Y89" s="64">
        <f t="shared" si="60"/>
        <v>0</v>
      </c>
      <c r="Z89" s="73"/>
      <c r="AA89" s="64">
        <f t="shared" si="61"/>
        <v>0</v>
      </c>
      <c r="AB89" s="73"/>
      <c r="AC89" s="64">
        <f t="shared" si="62"/>
        <v>0</v>
      </c>
      <c r="AD89" s="73"/>
      <c r="AE89" s="64">
        <f t="shared" si="63"/>
        <v>0</v>
      </c>
      <c r="AF89" s="73"/>
      <c r="AG89" s="64">
        <f t="shared" si="64"/>
        <v>0</v>
      </c>
      <c r="AH89" s="73"/>
      <c r="AI89" s="64">
        <f t="shared" si="65"/>
        <v>0</v>
      </c>
      <c r="AJ89" s="73"/>
      <c r="AK89" s="64">
        <f t="shared" si="66"/>
        <v>0</v>
      </c>
      <c r="AL89" s="173"/>
      <c r="AM89" s="64">
        <f t="shared" si="51"/>
        <v>0</v>
      </c>
      <c r="AN89" s="73"/>
      <c r="AO89" s="73"/>
      <c r="AP89" s="65">
        <f t="shared" si="67"/>
        <v>0</v>
      </c>
      <c r="AQ89" s="73"/>
      <c r="AR89" s="65">
        <f t="shared" si="68"/>
        <v>0</v>
      </c>
      <c r="AS89" s="73"/>
      <c r="AT89" s="65">
        <f t="shared" si="52"/>
        <v>0</v>
      </c>
      <c r="AU89" s="74"/>
      <c r="AV89" s="74"/>
      <c r="AW89" s="73"/>
      <c r="AX89" s="66">
        <f t="shared" si="69"/>
        <v>0</v>
      </c>
      <c r="AY89" s="73"/>
      <c r="AZ89" s="66">
        <f t="shared" si="70"/>
        <v>0</v>
      </c>
      <c r="BA89" s="73"/>
      <c r="BB89" s="66">
        <f t="shared" si="71"/>
        <v>0</v>
      </c>
      <c r="BC89" s="73"/>
      <c r="BD89" s="66">
        <f t="shared" si="72"/>
        <v>0</v>
      </c>
      <c r="BE89" s="73"/>
      <c r="BF89" s="66">
        <f t="shared" si="73"/>
        <v>0</v>
      </c>
      <c r="BG89" s="73"/>
      <c r="BH89" s="66">
        <f t="shared" si="74"/>
        <v>0</v>
      </c>
      <c r="BI89" s="73"/>
      <c r="BJ89" s="66">
        <f t="shared" si="77"/>
        <v>0</v>
      </c>
      <c r="BK89" s="73"/>
      <c r="BL89" s="66">
        <f t="shared" si="75"/>
        <v>0</v>
      </c>
      <c r="BM89" s="73"/>
      <c r="BN89" s="66">
        <f t="shared" si="53"/>
        <v>0</v>
      </c>
      <c r="BO89" s="74"/>
      <c r="BP89" s="74"/>
      <c r="BQ89" s="73"/>
      <c r="BR89" s="73"/>
      <c r="BS89" s="73"/>
      <c r="BT89" s="73"/>
      <c r="BU89" s="74"/>
      <c r="BV89" s="74"/>
    </row>
    <row r="90" spans="1:74" x14ac:dyDescent="0.2">
      <c r="A90" s="70"/>
      <c r="B90" s="76"/>
      <c r="C90" s="71"/>
      <c r="D90" s="71"/>
      <c r="E90" s="71"/>
      <c r="F90" s="72"/>
      <c r="G90" s="72"/>
      <c r="H90" s="72"/>
      <c r="I90" s="72"/>
      <c r="J90" s="71"/>
      <c r="K90" s="64">
        <f t="shared" si="76"/>
        <v>0</v>
      </c>
      <c r="L90" s="71"/>
      <c r="M90" s="64">
        <f t="shared" si="54"/>
        <v>0</v>
      </c>
      <c r="N90" s="71"/>
      <c r="O90" s="64">
        <f t="shared" si="55"/>
        <v>0</v>
      </c>
      <c r="P90" s="71"/>
      <c r="Q90" s="64">
        <f t="shared" si="56"/>
        <v>0</v>
      </c>
      <c r="R90" s="71"/>
      <c r="S90" s="64">
        <f t="shared" si="57"/>
        <v>0</v>
      </c>
      <c r="T90" s="71"/>
      <c r="U90" s="64">
        <f t="shared" si="58"/>
        <v>0</v>
      </c>
      <c r="V90" s="71"/>
      <c r="W90" s="64">
        <f t="shared" si="59"/>
        <v>0</v>
      </c>
      <c r="X90" s="71"/>
      <c r="Y90" s="64">
        <f t="shared" si="60"/>
        <v>0</v>
      </c>
      <c r="Z90" s="71"/>
      <c r="AA90" s="64">
        <f t="shared" si="61"/>
        <v>0</v>
      </c>
      <c r="AB90" s="71"/>
      <c r="AC90" s="64">
        <f t="shared" si="62"/>
        <v>0</v>
      </c>
      <c r="AD90" s="71"/>
      <c r="AE90" s="64">
        <f t="shared" si="63"/>
        <v>0</v>
      </c>
      <c r="AF90" s="71"/>
      <c r="AG90" s="64">
        <f t="shared" si="64"/>
        <v>0</v>
      </c>
      <c r="AH90" s="71"/>
      <c r="AI90" s="64">
        <f t="shared" si="65"/>
        <v>0</v>
      </c>
      <c r="AJ90" s="71"/>
      <c r="AK90" s="64">
        <f t="shared" si="66"/>
        <v>0</v>
      </c>
      <c r="AL90" s="174"/>
      <c r="AM90" s="64">
        <f t="shared" si="51"/>
        <v>0</v>
      </c>
      <c r="AN90" s="71"/>
      <c r="AO90" s="71"/>
      <c r="AP90" s="65">
        <f t="shared" si="67"/>
        <v>0</v>
      </c>
      <c r="AQ90" s="71"/>
      <c r="AR90" s="65">
        <f t="shared" si="68"/>
        <v>0</v>
      </c>
      <c r="AS90" s="71"/>
      <c r="AT90" s="65">
        <f t="shared" si="52"/>
        <v>0</v>
      </c>
      <c r="AU90" s="72"/>
      <c r="AV90" s="72"/>
      <c r="AW90" s="71"/>
      <c r="AX90" s="66">
        <f t="shared" si="69"/>
        <v>0</v>
      </c>
      <c r="AY90" s="71"/>
      <c r="AZ90" s="66">
        <f t="shared" si="70"/>
        <v>0</v>
      </c>
      <c r="BA90" s="71"/>
      <c r="BB90" s="66">
        <f t="shared" si="71"/>
        <v>0</v>
      </c>
      <c r="BC90" s="71"/>
      <c r="BD90" s="66">
        <f t="shared" si="72"/>
        <v>0</v>
      </c>
      <c r="BE90" s="71"/>
      <c r="BF90" s="66">
        <f t="shared" si="73"/>
        <v>0</v>
      </c>
      <c r="BG90" s="71"/>
      <c r="BH90" s="66">
        <f t="shared" si="74"/>
        <v>0</v>
      </c>
      <c r="BI90" s="71"/>
      <c r="BJ90" s="66">
        <f t="shared" si="77"/>
        <v>0</v>
      </c>
      <c r="BK90" s="71"/>
      <c r="BL90" s="66">
        <f t="shared" si="75"/>
        <v>0</v>
      </c>
      <c r="BM90" s="71"/>
      <c r="BN90" s="66">
        <f t="shared" si="53"/>
        <v>0</v>
      </c>
      <c r="BO90" s="72"/>
      <c r="BP90" s="72"/>
      <c r="BQ90" s="71"/>
      <c r="BR90" s="71"/>
      <c r="BS90" s="71"/>
      <c r="BT90" s="71"/>
      <c r="BU90" s="72"/>
      <c r="BV90" s="72"/>
    </row>
    <row r="91" spans="1:74" x14ac:dyDescent="0.2">
      <c r="A91" s="75"/>
      <c r="B91" s="77"/>
      <c r="C91" s="73"/>
      <c r="D91" s="73"/>
      <c r="E91" s="73"/>
      <c r="F91" s="74"/>
      <c r="G91" s="74"/>
      <c r="H91" s="74"/>
      <c r="I91" s="74"/>
      <c r="J91" s="73"/>
      <c r="K91" s="64">
        <f t="shared" si="76"/>
        <v>0</v>
      </c>
      <c r="L91" s="73"/>
      <c r="M91" s="64">
        <f t="shared" si="54"/>
        <v>0</v>
      </c>
      <c r="N91" s="73"/>
      <c r="O91" s="64">
        <f t="shared" si="55"/>
        <v>0</v>
      </c>
      <c r="P91" s="73"/>
      <c r="Q91" s="64">
        <f t="shared" si="56"/>
        <v>0</v>
      </c>
      <c r="R91" s="73"/>
      <c r="S91" s="64">
        <f t="shared" si="57"/>
        <v>0</v>
      </c>
      <c r="T91" s="73"/>
      <c r="U91" s="64">
        <f t="shared" si="58"/>
        <v>0</v>
      </c>
      <c r="V91" s="73"/>
      <c r="W91" s="64">
        <f t="shared" si="59"/>
        <v>0</v>
      </c>
      <c r="X91" s="73"/>
      <c r="Y91" s="64">
        <f t="shared" si="60"/>
        <v>0</v>
      </c>
      <c r="Z91" s="73"/>
      <c r="AA91" s="64">
        <f t="shared" si="61"/>
        <v>0</v>
      </c>
      <c r="AB91" s="73"/>
      <c r="AC91" s="64">
        <f t="shared" si="62"/>
        <v>0</v>
      </c>
      <c r="AD91" s="73"/>
      <c r="AE91" s="64">
        <f t="shared" si="63"/>
        <v>0</v>
      </c>
      <c r="AF91" s="73"/>
      <c r="AG91" s="64">
        <f t="shared" si="64"/>
        <v>0</v>
      </c>
      <c r="AH91" s="73"/>
      <c r="AI91" s="64">
        <f t="shared" si="65"/>
        <v>0</v>
      </c>
      <c r="AJ91" s="73"/>
      <c r="AK91" s="64">
        <f t="shared" si="66"/>
        <v>0</v>
      </c>
      <c r="AL91" s="173"/>
      <c r="AM91" s="64">
        <f t="shared" si="51"/>
        <v>0</v>
      </c>
      <c r="AN91" s="73"/>
      <c r="AO91" s="73"/>
      <c r="AP91" s="65">
        <f t="shared" si="67"/>
        <v>0</v>
      </c>
      <c r="AQ91" s="73"/>
      <c r="AR91" s="65">
        <f t="shared" si="68"/>
        <v>0</v>
      </c>
      <c r="AS91" s="73"/>
      <c r="AT91" s="65">
        <f t="shared" si="52"/>
        <v>0</v>
      </c>
      <c r="AU91" s="74"/>
      <c r="AV91" s="74"/>
      <c r="AW91" s="73"/>
      <c r="AX91" s="66">
        <f t="shared" si="69"/>
        <v>0</v>
      </c>
      <c r="AY91" s="73"/>
      <c r="AZ91" s="66">
        <f t="shared" si="70"/>
        <v>0</v>
      </c>
      <c r="BA91" s="73"/>
      <c r="BB91" s="66">
        <f t="shared" si="71"/>
        <v>0</v>
      </c>
      <c r="BC91" s="73"/>
      <c r="BD91" s="66">
        <f t="shared" si="72"/>
        <v>0</v>
      </c>
      <c r="BE91" s="73"/>
      <c r="BF91" s="66">
        <f t="shared" si="73"/>
        <v>0</v>
      </c>
      <c r="BG91" s="73"/>
      <c r="BH91" s="66">
        <f t="shared" si="74"/>
        <v>0</v>
      </c>
      <c r="BI91" s="73"/>
      <c r="BJ91" s="66">
        <f t="shared" si="77"/>
        <v>0</v>
      </c>
      <c r="BK91" s="73"/>
      <c r="BL91" s="66">
        <f t="shared" si="75"/>
        <v>0</v>
      </c>
      <c r="BM91" s="73"/>
      <c r="BN91" s="66">
        <f t="shared" si="53"/>
        <v>0</v>
      </c>
      <c r="BO91" s="74"/>
      <c r="BP91" s="74"/>
      <c r="BQ91" s="73"/>
      <c r="BR91" s="73"/>
      <c r="BS91" s="73"/>
      <c r="BT91" s="73"/>
      <c r="BU91" s="74"/>
      <c r="BV91" s="74"/>
    </row>
    <row r="101" spans="41:48" x14ac:dyDescent="0.2">
      <c r="AO101" s="68"/>
      <c r="AP101" s="69"/>
      <c r="AQ101" s="68"/>
      <c r="AR101" s="68"/>
      <c r="AS101" s="68"/>
      <c r="AT101" s="68"/>
      <c r="AU101" s="68"/>
      <c r="AV101" s="68"/>
    </row>
  </sheetData>
  <sheetProtection algorithmName="SHA-512" hashValue="DRIpw9VCZt5JDRUIpWDoH1ENYmU5RzZl458DQTiksdKqkmEp+yDP7QULEbFHX97JODo49901+50ypNQcuVAKtQ==" saltValue="qjKwLqxy9jbyK/ssig3Veg==" spinCount="100000" sheet="1" insertHyperlinks="0" sort="0" autoFilter="0"/>
  <mergeCells count="1">
    <mergeCell ref="J1:AN1"/>
  </mergeCells>
  <dataValidations count="21">
    <dataValidation type="list" allowBlank="1" showInputMessage="1" showErrorMessage="1" sqref="B5:B91" xr:uid="{5FCF96E6-A1A5-47ED-932F-597885AEA372}">
      <formula1>INDIRECT("Table13[Teacher]")</formula1>
    </dataValidation>
    <dataValidation type="list" allowBlank="1" showInputMessage="1" showErrorMessage="1" sqref="C5:C91" xr:uid="{B7FA4550-6201-4486-95A6-912C217D41B2}">
      <formula1>INDIRECT("Table14[Literacy Level]")</formula1>
    </dataValidation>
    <dataValidation type="list" allowBlank="1" showInputMessage="1" showErrorMessage="1" sqref="D5:D91" xr:uid="{7E9C07D9-0C99-4F8F-9A8B-1F1D8AAC583E}">
      <formula1>INDIRECT("Table16[Grade]")</formula1>
    </dataValidation>
    <dataValidation type="list" allowBlank="1" showInputMessage="1" showErrorMessage="1" sqref="E5:E91" xr:uid="{D60DF1D9-3EFF-4C59-BE8B-E1EB4D5908AD}">
      <formula1>INDIRECT("Table17[Class]")</formula1>
    </dataValidation>
    <dataValidation type="list" allowBlank="1" showInputMessage="1" showErrorMessage="1" sqref="F5:G91" xr:uid="{FB3FE623-E51F-403A-A65F-154A678653A7}">
      <formula1>INDIRECT("Table18[Voice]")</formula1>
    </dataValidation>
    <dataValidation type="list" allowBlank="1" showInputMessage="1" showErrorMessage="1" sqref="H5:I91" xr:uid="{4517A5D4-5E03-42DC-B08F-83179FF4F38E}">
      <formula1>INDIRECT("Table19[Pencil]")</formula1>
    </dataValidation>
    <dataValidation type="whole" allowBlank="1" showInputMessage="1" showErrorMessage="1" error="Please enter a whole number between 0 and 8. " sqref="AJ5:AJ91 J5:J91 L5:L91 N5:N91 P5:P91 R5:R91 T5:T91 V5:V91 X5:X91 Z5:Z91 AB5:AB91 AD5:AD91 AF5:AF91 AH5:AH91" xr:uid="{A596460E-FD88-4E5C-99B8-B46CF0238429}">
      <formula1>0</formula1>
      <formula2>8</formula2>
    </dataValidation>
    <dataValidation type="whole" allowBlank="1" showInputMessage="1" showErrorMessage="1" error="Please enter a whole number between 1 and 14." sqref="BT5:BT91" xr:uid="{234EFA0E-225A-41B5-B418-C5A5684F1E7C}">
      <formula1>1</formula1>
      <formula2>34</formula2>
    </dataValidation>
    <dataValidation type="list" allowBlank="1" showInputMessage="1" showErrorMessage="1" sqref="AN5:AN91" xr:uid="{41803C2C-A7EF-4EDC-B4DB-7E664DB79869}">
      <formula1>INDIRECT("Table20[Focus - Bridge]")</formula1>
    </dataValidation>
    <dataValidation type="list" allowBlank="1" showInputMessage="1" showErrorMessage="1" sqref="AU5:AV91" xr:uid="{4037B00B-90CB-4EBD-81B6-1D3739DCB210}">
      <formula1>INDIRECT("Table21[Focus - Emergent]")</formula1>
    </dataValidation>
    <dataValidation type="whole" allowBlank="1" showInputMessage="1" showErrorMessage="1" error="Please enter a whole number between 0 and 52." sqref="AQ5:AQ91" xr:uid="{F4B6696A-9641-4EB5-8155-0A3834B99874}">
      <formula1>0</formula1>
      <formula2>52</formula2>
    </dataValidation>
    <dataValidation type="whole" allowBlank="1" showInputMessage="1" showErrorMessage="1" error="Please enter a whole number between 0 and 26. " sqref="AW5:AW91" xr:uid="{9FB65EFE-3377-40A0-8A4F-E341690649B6}">
      <formula1>0</formula1>
      <formula2>26</formula2>
    </dataValidation>
    <dataValidation type="whole" allowBlank="1" showInputMessage="1" showErrorMessage="1" error="Please enter a whole number between 0 and 16." sqref="AY5:AY91" xr:uid="{61DCEF65-1D3D-49E6-92E0-6F946342255D}">
      <formula1>0</formula1>
      <formula2>16</formula2>
    </dataValidation>
    <dataValidation type="whole" allowBlank="1" showInputMessage="1" showErrorMessage="1" error="Please enter a whole number between 0 and 42." sqref="BE5:BE91" xr:uid="{410163FD-2CE9-4BA8-8E5A-25E4FE7D25AF}">
      <formula1>0</formula1>
      <formula2>42</formula2>
    </dataValidation>
    <dataValidation type="whole" allowBlank="1" showInputMessage="1" showErrorMessage="1" error="Please enter a whole number between 0 and 14. " sqref="BM5:BM91" xr:uid="{37505439-105A-4929-B76A-7108377F962B}">
      <formula1>0</formula1>
      <formula2>34</formula2>
    </dataValidation>
    <dataValidation type="list" allowBlank="1" showInputMessage="1" showErrorMessage="1" sqref="BO5:BP91" xr:uid="{5326F58C-0F6D-45FD-9E1C-4EE2454AEF1C}">
      <formula1>INDIRECT("Table22[Focus - Transitional]")</formula1>
    </dataValidation>
    <dataValidation type="list" allowBlank="1" showInputMessage="1" showErrorMessage="1" sqref="BQ5:BS91" xr:uid="{E37631AC-BB29-466E-92FF-B5D0706586B0}">
      <formula1>INDIRECT("Table23[Grade Equivalency]")</formula1>
    </dataValidation>
    <dataValidation type="list" allowBlank="1" showInputMessage="1" showErrorMessage="1" sqref="BU5:BV91" xr:uid="{04867D50-0EC2-43EB-A1EE-06D9F9B6A511}">
      <formula1>INDIRECT("Table26[Focus - Conventional]")</formula1>
    </dataValidation>
    <dataValidation type="whole" allowBlank="1" showInputMessage="1" showErrorMessage="1" error="Please enter a whole number between 0 and 14." sqref="AO5:AO91" xr:uid="{2A70152C-80E7-46E7-8DA7-C1B82758165F}">
      <formula1>0</formula1>
      <formula2>14</formula2>
    </dataValidation>
    <dataValidation type="whole" allowBlank="1" showInputMessage="1" showErrorMessage="1" error="Please enter a whole number between 0 and 10. " sqref="BI5:BI91 BK5:BK91 BA5:BA91 BC5:BC91 BG5:BG91" xr:uid="{9EA39592-8C22-4776-A3E1-87852701E096}">
      <formula1>0</formula1>
      <formula2>10</formula2>
    </dataValidation>
    <dataValidation type="whole" allowBlank="1" showInputMessage="1" showErrorMessage="1" error="Please enter a whole number between 0 and 14." sqref="AL5:AL91 AS5:AS91" xr:uid="{D979034C-C31E-564B-B912-B4A3361F0FEC}">
      <formula1>0</formula1>
      <formula2>34</formula2>
    </dataValidation>
  </dataValidation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167347-9B41-A247-965A-5B68BFB2FE3F}">
  <sheetPr>
    <pageSetUpPr fitToPage="1"/>
  </sheetPr>
  <dimension ref="B1:J31"/>
  <sheetViews>
    <sheetView zoomScale="70" zoomScaleNormal="70" workbookViewId="0">
      <selection activeCell="C27" sqref="C27"/>
    </sheetView>
  </sheetViews>
  <sheetFormatPr baseColWidth="10" defaultColWidth="8.83203125" defaultRowHeight="15" x14ac:dyDescent="0.2"/>
  <cols>
    <col min="1" max="1" width="3.6640625" customWidth="1"/>
    <col min="3" max="3" width="26.6640625" customWidth="1"/>
    <col min="4" max="4" width="27.33203125" customWidth="1"/>
    <col min="5" max="5" width="14.5" customWidth="1"/>
    <col min="6" max="6" width="28.1640625" customWidth="1"/>
    <col min="7" max="7" width="35" customWidth="1"/>
    <col min="8" max="8" width="2.1640625" customWidth="1"/>
    <col min="9" max="9" width="26.5" customWidth="1"/>
    <col min="10" max="10" width="11.5" customWidth="1"/>
  </cols>
  <sheetData>
    <row r="1" spans="2:9" x14ac:dyDescent="0.2">
      <c r="B1" s="1"/>
      <c r="C1" s="1"/>
      <c r="D1" s="1"/>
      <c r="E1" s="1"/>
      <c r="F1" s="1"/>
      <c r="G1" s="1"/>
    </row>
    <row r="2" spans="2:9" x14ac:dyDescent="0.2">
      <c r="B2" s="81"/>
      <c r="C2" s="16"/>
      <c r="D2" s="16"/>
      <c r="E2" s="16"/>
      <c r="F2" s="16"/>
      <c r="G2" s="16"/>
      <c r="H2" s="82"/>
    </row>
    <row r="3" spans="2:9" x14ac:dyDescent="0.2">
      <c r="B3" s="83"/>
      <c r="C3" s="1"/>
      <c r="D3" s="1"/>
      <c r="E3" s="1"/>
      <c r="F3" s="1"/>
      <c r="G3" s="1"/>
      <c r="H3" s="84"/>
    </row>
    <row r="4" spans="2:9" x14ac:dyDescent="0.2">
      <c r="B4" s="83"/>
      <c r="C4" s="1"/>
      <c r="D4" s="1"/>
      <c r="E4" s="1"/>
      <c r="F4" s="1"/>
      <c r="G4" s="1"/>
      <c r="H4" s="84"/>
      <c r="I4" s="85" t="s">
        <v>77</v>
      </c>
    </row>
    <row r="5" spans="2:9" x14ac:dyDescent="0.2">
      <c r="B5" s="83"/>
      <c r="C5" s="1"/>
      <c r="D5" s="1"/>
      <c r="E5" s="1"/>
      <c r="F5" s="1"/>
      <c r="G5" s="1"/>
      <c r="H5" s="84"/>
    </row>
    <row r="6" spans="2:9" x14ac:dyDescent="0.2">
      <c r="B6" s="83"/>
      <c r="C6" s="1"/>
      <c r="D6" s="1"/>
      <c r="E6" s="1"/>
      <c r="F6" s="1"/>
      <c r="G6" s="1"/>
      <c r="H6" s="84"/>
    </row>
    <row r="7" spans="2:9" x14ac:dyDescent="0.2">
      <c r="B7" s="83"/>
      <c r="C7" s="86"/>
      <c r="D7" s="87"/>
      <c r="E7" s="1"/>
      <c r="F7" s="1"/>
      <c r="G7" s="1"/>
      <c r="H7" s="84"/>
    </row>
    <row r="8" spans="2:9" x14ac:dyDescent="0.2">
      <c r="B8" s="83"/>
      <c r="C8" s="86"/>
      <c r="D8" s="87"/>
      <c r="E8" s="1"/>
      <c r="F8" s="1"/>
      <c r="G8" s="1"/>
      <c r="H8" s="84"/>
    </row>
    <row r="9" spans="2:9" x14ac:dyDescent="0.2">
      <c r="B9" s="83"/>
      <c r="C9" s="86"/>
      <c r="D9" s="87"/>
      <c r="E9" s="1"/>
      <c r="F9" s="1"/>
      <c r="G9" s="1"/>
      <c r="H9" s="84"/>
    </row>
    <row r="10" spans="2:9" x14ac:dyDescent="0.2">
      <c r="B10" s="83"/>
      <c r="C10" s="86"/>
      <c r="D10" s="87"/>
      <c r="E10" s="1"/>
      <c r="F10" s="1"/>
      <c r="G10" s="1"/>
      <c r="H10" s="84"/>
    </row>
    <row r="11" spans="2:9" x14ac:dyDescent="0.2">
      <c r="B11" s="83"/>
      <c r="C11" s="86" t="s">
        <v>53</v>
      </c>
      <c r="D11" s="87">
        <f ca="1">TODAY()</f>
        <v>44944</v>
      </c>
      <c r="E11" s="1"/>
      <c r="F11" s="1"/>
      <c r="G11" s="1"/>
      <c r="H11" s="84"/>
    </row>
    <row r="12" spans="2:9" x14ac:dyDescent="0.2">
      <c r="B12" s="83"/>
      <c r="C12" s="1"/>
      <c r="D12" s="1"/>
      <c r="E12" s="1"/>
      <c r="F12" s="1"/>
      <c r="G12" s="1"/>
      <c r="H12" s="84"/>
    </row>
    <row r="13" spans="2:9" x14ac:dyDescent="0.2">
      <c r="B13" s="83"/>
      <c r="C13" s="86" t="s">
        <v>0</v>
      </c>
      <c r="D13" s="10"/>
      <c r="E13" s="86" t="s">
        <v>153</v>
      </c>
      <c r="F13" s="163" t="e">
        <f>VLOOKUP($D$13,'STUDENT DATA SHEET'!$A$1:$BV$91,6,FALSE)</f>
        <v>#N/A</v>
      </c>
      <c r="G13" s="163"/>
      <c r="H13" s="84"/>
    </row>
    <row r="14" spans="2:9" x14ac:dyDescent="0.2">
      <c r="B14" s="83"/>
      <c r="C14" s="86" t="s">
        <v>54</v>
      </c>
      <c r="D14" s="120" t="e">
        <f>VLOOKUP($D$13,'STUDENT DATA SHEET'!$A$1:$BV$91,4,FALSE)</f>
        <v>#N/A</v>
      </c>
      <c r="E14" s="86" t="s">
        <v>154</v>
      </c>
      <c r="F14" s="163" t="e">
        <f>VLOOKUP($D$13,'STUDENT DATA SHEET'!$A$1:$BV$91,7,FALSE)</f>
        <v>#N/A</v>
      </c>
      <c r="G14" s="163"/>
      <c r="H14" s="84"/>
    </row>
    <row r="15" spans="2:9" x14ac:dyDescent="0.2">
      <c r="B15" s="83"/>
      <c r="C15" s="86" t="s">
        <v>55</v>
      </c>
      <c r="D15" s="120" t="e">
        <f>VLOOKUP($D$13,'STUDENT DATA SHEET'!$A$1:$BV$91,5,FALSE)</f>
        <v>#N/A</v>
      </c>
      <c r="E15" s="86" t="s">
        <v>73</v>
      </c>
      <c r="F15" s="163" t="e">
        <f>VLOOKUP($D$13,'STUDENT DATA SHEET'!$A$1:$BV$91,8,FALSE)</f>
        <v>#N/A</v>
      </c>
      <c r="G15" s="163"/>
      <c r="H15" s="84"/>
    </row>
    <row r="16" spans="2:9" x14ac:dyDescent="0.2">
      <c r="B16" s="83"/>
      <c r="C16" s="86" t="s">
        <v>56</v>
      </c>
      <c r="D16" s="120" t="e">
        <f>VLOOKUP($D$13,'STUDENT DATA SHEET'!$A$1:$BV$91,2,FALSE)</f>
        <v>#N/A</v>
      </c>
      <c r="E16" s="86" t="s">
        <v>74</v>
      </c>
      <c r="F16" s="163" t="e">
        <f>VLOOKUP($D$13,'STUDENT DATA SHEET'!$A$1:$BV$91,9,FALSE)</f>
        <v>#N/A</v>
      </c>
      <c r="G16" s="163"/>
      <c r="H16" s="84"/>
    </row>
    <row r="17" spans="2:10" x14ac:dyDescent="0.2">
      <c r="B17" s="83"/>
      <c r="C17" s="86"/>
      <c r="D17" s="120"/>
      <c r="E17" s="86"/>
      <c r="F17" s="1"/>
      <c r="G17" s="1"/>
      <c r="H17" s="84"/>
    </row>
    <row r="18" spans="2:10" x14ac:dyDescent="0.2">
      <c r="B18" s="83"/>
      <c r="C18" s="86" t="s">
        <v>11</v>
      </c>
      <c r="D18" s="120" t="e">
        <f>VLOOKUP($D$13,'STUDENT DATA SHEET'!$A$1:$BV$91,3,FALSE)</f>
        <v>#N/A</v>
      </c>
      <c r="E18" s="1"/>
      <c r="F18" s="86"/>
      <c r="G18" s="86"/>
      <c r="H18" s="88"/>
    </row>
    <row r="19" spans="2:10" x14ac:dyDescent="0.2">
      <c r="B19" s="83"/>
      <c r="C19" s="86" t="s">
        <v>5</v>
      </c>
      <c r="D19" s="89" t="e">
        <f>IF($D$18="Emergent",VLOOKUP($D$13,'STUDENT DATA SHEET'!$A$1:$BV$91,47,FALSE),IF($D$18="Transitional",VLOOKUP($D$13,'STUDENT DATA SHEET'!$A$1:$BV$91,67,FALSE),IF($D$18="Conventional",VLOOKUP($D$13,'STUDENT DATA SHEET'!$A$1:$BV$91,73,FALSE))))</f>
        <v>#N/A</v>
      </c>
      <c r="E19" s="86" t="s">
        <v>6</v>
      </c>
      <c r="F19" s="89" t="e">
        <f>IF($D$18="Emergent",VLOOKUP($D$13,'STUDENT DATA SHEET'!$A$1:$BV$91,48,FALSE),IF($D$18="Transitional",VLOOKUP($D$13,'STUDENT DATA SHEET'!$A$1:$BV$91,68,FALSE),IF($D$18="Conventional",VLOOKUP($D$13,'STUDENT DATA SHEET'!$A$1:$BV$91,74,FALSE))))</f>
        <v>#N/A</v>
      </c>
      <c r="G19" s="120"/>
      <c r="H19" s="84"/>
    </row>
    <row r="20" spans="2:10" x14ac:dyDescent="0.2">
      <c r="B20" s="83"/>
      <c r="C20" s="1"/>
      <c r="D20" s="89"/>
      <c r="E20" s="86"/>
      <c r="F20" s="89"/>
      <c r="G20" s="86"/>
      <c r="H20" s="84"/>
    </row>
    <row r="21" spans="2:10" ht="18.5" customHeight="1" x14ac:dyDescent="0.2">
      <c r="B21" s="83"/>
      <c r="C21" s="90"/>
      <c r="D21" s="91" t="s">
        <v>75</v>
      </c>
      <c r="E21" s="91" t="s">
        <v>76</v>
      </c>
      <c r="F21" s="164"/>
      <c r="G21" s="164"/>
      <c r="H21" s="84"/>
    </row>
    <row r="22" spans="2:10" ht="18.5" customHeight="1" x14ac:dyDescent="0.2">
      <c r="B22" s="83"/>
      <c r="C22" s="86" t="e">
        <f>IF($D$18="Emergent","Concept About Print (14)",IF($D$18="Transitional","Letter Sounds (26)","Word Identification"))</f>
        <v>#N/A</v>
      </c>
      <c r="D22" s="91" t="e">
        <f>IF($D$18="Emergent",VLOOKUP($D$13,'STUDENT DATA SHEET'!$A$1:$BV$91,41,FALSE),IF($D$18="Transitional",VLOOKUP($D$13,'STUDENT DATA SHEET'!$A$1:$BV$91,49,FALSE),IF($D$18="Conventional",VLOOKUP($D$13,'STUDENT DATA SHEET'!$A$1:$BV$91,69,FALSE))))</f>
        <v>#N/A</v>
      </c>
      <c r="E22" s="92" t="e">
        <f>IF($D$18="Emergent",VLOOKUP($D$13,'STUDENT DATA SHEET'!$A$1:$BV$91,42,FALSE),IF($D$18="Transitional",VLOOKUP($D$13,'STUDENT DATA SHEET'!$A$1:$BV$91,50,FALSE),IF($D$18="Conventional","N/A")))</f>
        <v>#N/A</v>
      </c>
      <c r="F22" s="164"/>
      <c r="G22" s="164"/>
      <c r="H22" s="84"/>
    </row>
    <row r="23" spans="2:10" ht="18.5" customHeight="1" x14ac:dyDescent="0.2">
      <c r="B23" s="83"/>
      <c r="C23" s="86" t="e">
        <f>IF($D$18="Emergent","Letter Identification (52)",IF($D$18="Transitional","Concept of Word (16)","Reading Comprehension"))</f>
        <v>#N/A</v>
      </c>
      <c r="D23" s="91" t="e">
        <f>IF($D$18="Emergent",VLOOKUP($D$13,'STUDENT DATA SHEET'!$A$1:$BV$91,43,FALSE),IF($D$18="Transitional",VLOOKUP($D$13,'STUDENT DATA SHEET'!$A$1:$BV$91,51,FALSE),IF($D$18="Conventional",VLOOKUP($D$13,'STUDENT DATA SHEET'!$A$1:$BV$91,70,FALSE))))</f>
        <v>#N/A</v>
      </c>
      <c r="E23" s="92" t="e">
        <f>IF($D$18="Emergent",VLOOKUP($D$13,'STUDENT DATA SHEET'!$A$1:$BV$91,44,FALSE),IF($D$18="Transitional",VLOOKUP($D$13,'STUDENT DATA SHEET'!$A$1:$BV$91,52,FALSE),IF($D$18="Conventional","N/A")))</f>
        <v>#N/A</v>
      </c>
      <c r="F23" s="164"/>
      <c r="G23" s="164"/>
      <c r="H23" s="84"/>
    </row>
    <row r="24" spans="2:10" ht="18.5" customHeight="1" x14ac:dyDescent="0.2">
      <c r="B24" s="83"/>
      <c r="C24" s="86" t="e">
        <f>IF($D$18="Emergent","Developmental Writing (1-14)",IF($D$18="Transitional","Rhyme Identity (10)","Listening Comprehension"))</f>
        <v>#N/A</v>
      </c>
      <c r="D24" s="91" t="e">
        <f>IF($D$18="Emergent",VLOOKUP($D$13,'STUDENT DATA SHEET'!$A$1:$BV$91,45,FALSE),IF($D$18="Transitional",VLOOKUP($D$13,'STUDENT DATA SHEET'!$A$1:$BV$91,53,FALSE),IF($D$18="Conventional",VLOOKUP($D$13,'STUDENT DATA SHEET'!$A$1:$BV$91,71,FALSE))))</f>
        <v>#N/A</v>
      </c>
      <c r="E24" s="92" t="e">
        <f>IF($D$18="Emergent",VLOOKUP($D$13,'STUDENT DATA SHEET'!$A$1:$BV$91,46,FALSE),IF($D$18="Transitional",VLOOKUP($D$13,'STUDENT DATA SHEET'!$A$1:$BV$91,54,FALSE),IF($D$18="Conventional","N/A")))</f>
        <v>#N/A</v>
      </c>
      <c r="F24" s="164"/>
      <c r="G24" s="164"/>
      <c r="H24" s="88"/>
      <c r="I24" s="93"/>
      <c r="J24" s="93"/>
    </row>
    <row r="25" spans="2:10" ht="18.5" customHeight="1" x14ac:dyDescent="0.2">
      <c r="B25" s="83"/>
      <c r="C25" s="86" t="e">
        <f>IF($D$18="Emergent","",IF($D$18="Transitional","Phoneme Matching (10)","Developmental Writing (1-14)"))</f>
        <v>#N/A</v>
      </c>
      <c r="D25" s="91" t="e">
        <f>IF($D$18="Emergent","",IF($D$18="Transitional",VLOOKUP($D$13,'STUDENT DATA SHEET'!$A$1:$BV$91,55,FALSE),IF($D$18="Conventional",VLOOKUP($D$13,'STUDENT DATA SHEET'!$A$1:$BV$91,72,FALSE))))</f>
        <v>#N/A</v>
      </c>
      <c r="E25" s="92" t="e">
        <f>IF($D$18="Emergent","",IF($D$18="Transitional",VLOOKUP($D$13,'STUDENT DATA SHEET'!$A$1:$BV$91,56,FALSE),IF($D$18="Conventional","N/A")))</f>
        <v>#N/A</v>
      </c>
      <c r="F25" s="164"/>
      <c r="G25" s="164"/>
      <c r="H25" s="84"/>
    </row>
    <row r="26" spans="2:10" ht="18.5" customHeight="1" x14ac:dyDescent="0.2">
      <c r="B26" s="83"/>
      <c r="C26" s="86" t="e">
        <f>IF($D$18="Emergent","",IF($D$18="Transitional","Phoneme Awareness (42)",""))</f>
        <v>#N/A</v>
      </c>
      <c r="D26" s="91" t="e">
        <f>IF($D$18="Emergent","",IF($D$18="Transitional",VLOOKUP($D$13,'STUDENT DATA SHEET'!$A$1:$BV$91,57,FALSE),IF($D$18="Conventional","")))</f>
        <v>#N/A</v>
      </c>
      <c r="E26" s="92" t="e">
        <f>IF($D$18="Emergent","",IF($D$18="Transitional",VLOOKUP($D$13,'STUDENT DATA SHEET'!$A$1:$BV$91,58,FALSE),IF($D$18="Conventional","")))</f>
        <v>#N/A</v>
      </c>
      <c r="F26" s="162"/>
      <c r="G26" s="162"/>
      <c r="H26" s="84"/>
    </row>
    <row r="27" spans="2:10" ht="18.5" customHeight="1" x14ac:dyDescent="0.2">
      <c r="B27" s="83"/>
      <c r="C27" s="86" t="e">
        <f>IF($D$18="Emergent","",IF($D$18="Transitional","Basal Words (10)",""))</f>
        <v>#N/A</v>
      </c>
      <c r="D27" s="91" t="e">
        <f>IF($D$18="Emergent","",IF($D$18="Transitional",VLOOKUP($D$13,'STUDENT DATA SHEET'!$A$1:$BV$91,59,FALSE),IF($D$18="Conventional","")))</f>
        <v>#N/A</v>
      </c>
      <c r="E27" s="92" t="e">
        <f>IF($D$18="Emergent","",IF($D$18="Transitional",VLOOKUP($D$13,'STUDENT DATA SHEET'!$A$1:$BV$91,60,FALSE),IF($D$18="Conventional","")))</f>
        <v>#N/A</v>
      </c>
      <c r="F27" s="162"/>
      <c r="G27" s="162"/>
      <c r="H27" s="84"/>
    </row>
    <row r="28" spans="2:10" ht="18.5" customHeight="1" x14ac:dyDescent="0.2">
      <c r="B28" s="83"/>
      <c r="C28" s="86" t="e">
        <f>IF($D$18="Emergent","",IF($D$18="Transitional","Decodable Words (10)",""))</f>
        <v>#N/A</v>
      </c>
      <c r="D28" s="91" t="e">
        <f>IF($D$18="Emergent","",IF($D$18="Transitional",VLOOKUP($D$13,'STUDENT DATA SHEET'!$A$1:$BV$91,61,FALSE),IF($D$18="Conventional","")))</f>
        <v>#N/A</v>
      </c>
      <c r="E28" s="92" t="e">
        <f>IF($D$18="Emergent","",IF($D$18="Transitional",VLOOKUP($D$13,'STUDENT DATA SHEET'!$A$1:$BV$91,62,FALSE),IF($D$18="Conventional","")))</f>
        <v>#N/A</v>
      </c>
      <c r="F28" s="162"/>
      <c r="G28" s="162"/>
      <c r="H28" s="84"/>
    </row>
    <row r="29" spans="2:10" ht="18.5" customHeight="1" x14ac:dyDescent="0.2">
      <c r="B29" s="83"/>
      <c r="C29" s="86" t="e">
        <f>IF($D$18="Emergent","",IF($D$18="Transitional","Comprehension (10)",""))</f>
        <v>#N/A</v>
      </c>
      <c r="D29" s="91" t="e">
        <f>IF($D$18="Emergent","",IF($D$18="Transitional",VLOOKUP($D$13,'STUDENT DATA SHEET'!$A$1:$BV$91,63,FALSE),IF($D$18="Conventional","")))</f>
        <v>#N/A</v>
      </c>
      <c r="E29" s="92" t="e">
        <f>IF($D$18="Emergent","",IF($D$18="Transitional",VLOOKUP($D$13,'STUDENT DATA SHEET'!$A$1:$BV$91,64,FALSE),IF($D$18="Conventional","")))</f>
        <v>#N/A</v>
      </c>
      <c r="F29" s="162"/>
      <c r="G29" s="162"/>
      <c r="H29" s="84"/>
    </row>
    <row r="30" spans="2:10" ht="18.5" customHeight="1" x14ac:dyDescent="0.2">
      <c r="B30" s="83"/>
      <c r="C30" s="86" t="e">
        <f>IF($D$18="Emergent","",IF($D$18="Transitional","Developmental Writing (1-14)",""))</f>
        <v>#N/A</v>
      </c>
      <c r="D30" s="91" t="e">
        <f>IF($D$18="Emergent","",IF($D$18="Transitional",VLOOKUP($D$13,'STUDENT DATA SHEET'!$A$1:$BV$91,65,FALSE),IF($D$18="Conventional","")))</f>
        <v>#N/A</v>
      </c>
      <c r="E30" s="92" t="e">
        <f>IF($D$18="Emergent","",IF($D$18="Transitional",VLOOKUP($D$13,'STUDENT DATA SHEET'!$A$1:$BV$91,66,FALSE),IF($D$18="Conventional","")))</f>
        <v>#N/A</v>
      </c>
      <c r="F30" s="162"/>
      <c r="G30" s="162"/>
      <c r="H30" s="84"/>
    </row>
    <row r="31" spans="2:10" x14ac:dyDescent="0.2">
      <c r="B31" s="94"/>
      <c r="C31" s="95"/>
      <c r="D31" s="95"/>
      <c r="E31" s="95"/>
      <c r="F31" s="95"/>
      <c r="G31" s="95"/>
      <c r="H31" s="96"/>
    </row>
  </sheetData>
  <sheetProtection algorithmName="SHA-512" hashValue="VfWHhIHiSM+Lgd0zv4GJrBic2y/ZVLEWV7MCu2mG6GwgwHxrWz4FKyvGhjL3UYfZZTfQjGEESJpZOVjIrZTOZw==" saltValue="ig+2X8Sjk6K9Nzwm51XXZg==" spinCount="100000" sheet="1" objects="1" scenarios="1"/>
  <mergeCells count="8">
    <mergeCell ref="F26:F30"/>
    <mergeCell ref="G26:G30"/>
    <mergeCell ref="F13:G13"/>
    <mergeCell ref="F14:G14"/>
    <mergeCell ref="F15:G15"/>
    <mergeCell ref="F16:G16"/>
    <mergeCell ref="F21:F25"/>
    <mergeCell ref="G21:G25"/>
  </mergeCells>
  <conditionalFormatting sqref="C22:C30">
    <cfRule type="notContainsBlanks" dxfId="23" priority="17">
      <formula>LEN(TRIM(C22))&gt;0</formula>
    </cfRule>
  </conditionalFormatting>
  <conditionalFormatting sqref="C21:E21">
    <cfRule type="notContainsBlanks" dxfId="22" priority="16">
      <formula>LEN(TRIM(C21))&gt;0</formula>
    </cfRule>
  </conditionalFormatting>
  <conditionalFormatting sqref="D22:E30">
    <cfRule type="notContainsBlanks" dxfId="21" priority="15">
      <formula>LEN(TRIM(D22))&gt;0</formula>
    </cfRule>
  </conditionalFormatting>
  <conditionalFormatting sqref="F21:F25">
    <cfRule type="notContainsBlanks" dxfId="20" priority="14">
      <formula>LEN(TRIM(F21))&gt;0</formula>
    </cfRule>
  </conditionalFormatting>
  <conditionalFormatting sqref="D13">
    <cfRule type="notContainsBlanks" dxfId="19" priority="13">
      <formula>LEN(TRIM(D13))&gt;0</formula>
    </cfRule>
  </conditionalFormatting>
  <conditionalFormatting sqref="B2:H20">
    <cfRule type="expression" dxfId="18" priority="4">
      <formula>$D$18="Conventional"</formula>
    </cfRule>
    <cfRule type="expression" dxfId="17" priority="8">
      <formula>$D$18="Transitional"</formula>
    </cfRule>
    <cfRule type="expression" dxfId="16" priority="12">
      <formula>$D$18="Emergent"</formula>
    </cfRule>
  </conditionalFormatting>
  <conditionalFormatting sqref="F21:H31">
    <cfRule type="expression" dxfId="15" priority="2">
      <formula>$D$18="Conventional"</formula>
    </cfRule>
    <cfRule type="expression" dxfId="14" priority="7">
      <formula>$D$18="Transitional"</formula>
    </cfRule>
    <cfRule type="expression" dxfId="13" priority="11">
      <formula>$D$18="Emergent"</formula>
    </cfRule>
  </conditionalFormatting>
  <conditionalFormatting sqref="B21:B31">
    <cfRule type="expression" dxfId="12" priority="3">
      <formula>$D$18="Conventional"</formula>
    </cfRule>
    <cfRule type="expression" dxfId="11" priority="6">
      <formula>$D$18="Transitional"</formula>
    </cfRule>
    <cfRule type="expression" dxfId="10" priority="10">
      <formula>$D$18="Emergent"</formula>
    </cfRule>
  </conditionalFormatting>
  <conditionalFormatting sqref="C25:E31">
    <cfRule type="expression" dxfId="9" priority="9">
      <formula>$D$18="Emergent"</formula>
    </cfRule>
  </conditionalFormatting>
  <conditionalFormatting sqref="C31:E31">
    <cfRule type="expression" dxfId="8" priority="5">
      <formula>$D$18="Transitional"</formula>
    </cfRule>
  </conditionalFormatting>
  <conditionalFormatting sqref="C26:E31">
    <cfRule type="expression" dxfId="7" priority="1">
      <formula>$D$18="Conventional"</formula>
    </cfRule>
  </conditionalFormatting>
  <dataValidations count="1">
    <dataValidation type="list" allowBlank="1" showInputMessage="1" showErrorMessage="1" sqref="D17" xr:uid="{F89A1902-4D5B-FC4B-986F-3AE70CDE6D29}">
      <formula1>INDIRECT("Table13[Teacher]")</formula1>
    </dataValidation>
  </dataValidations>
  <hyperlinks>
    <hyperlink ref="I4" location="'STUDENT DATA SHEET'!A1" display="Return to Student Data Sheet" xr:uid="{0D637744-8D78-BD46-B5BD-59E59301E077}"/>
  </hyperlinks>
  <pageMargins left="0.25" right="0.25" top="0.75" bottom="0.75" header="0.3" footer="0.3"/>
  <pageSetup paperSize="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4C2817-902D-4A84-9D79-F8C21BEE6C32}">
  <sheetPr>
    <pageSetUpPr fitToPage="1"/>
  </sheetPr>
  <dimension ref="B1:K37"/>
  <sheetViews>
    <sheetView zoomScale="85" zoomScaleNormal="85" workbookViewId="0">
      <selection activeCell="E18" sqref="E18"/>
    </sheetView>
  </sheetViews>
  <sheetFormatPr baseColWidth="10" defaultColWidth="8.83203125" defaultRowHeight="15" x14ac:dyDescent="0.2"/>
  <cols>
    <col min="1" max="1" width="3.6640625" customWidth="1"/>
    <col min="2" max="2" width="2.5" customWidth="1"/>
    <col min="3" max="3" width="26.6640625" customWidth="1"/>
    <col min="4" max="4" width="27.33203125" customWidth="1"/>
    <col min="5" max="5" width="14.5" customWidth="1"/>
    <col min="6" max="6" width="28.1640625" customWidth="1"/>
    <col min="7" max="7" width="13.1640625" customWidth="1"/>
    <col min="8" max="8" width="21.1640625" customWidth="1"/>
    <col min="9" max="9" width="2.1640625" customWidth="1"/>
    <col min="10" max="10" width="26.5" customWidth="1"/>
    <col min="11" max="11" width="11.5" customWidth="1"/>
  </cols>
  <sheetData>
    <row r="1" spans="2:10" x14ac:dyDescent="0.2">
      <c r="B1" s="1"/>
      <c r="C1" s="1"/>
      <c r="D1" s="1"/>
      <c r="E1" s="1"/>
      <c r="F1" s="1"/>
      <c r="G1" s="1"/>
      <c r="H1" s="1"/>
    </row>
    <row r="2" spans="2:10" x14ac:dyDescent="0.2">
      <c r="B2" s="97"/>
      <c r="C2" s="98"/>
      <c r="D2" s="98"/>
      <c r="E2" s="98"/>
      <c r="F2" s="98"/>
      <c r="G2" s="98"/>
      <c r="H2" s="98"/>
      <c r="I2" s="99"/>
    </row>
    <row r="3" spans="2:10" x14ac:dyDescent="0.2">
      <c r="B3" s="100"/>
      <c r="C3" s="35"/>
      <c r="D3" s="35"/>
      <c r="E3" s="35"/>
      <c r="F3" s="35"/>
      <c r="G3" s="35"/>
      <c r="H3" s="35"/>
      <c r="I3" s="101"/>
    </row>
    <row r="4" spans="2:10" x14ac:dyDescent="0.2">
      <c r="B4" s="100"/>
      <c r="C4" s="35"/>
      <c r="D4" s="35"/>
      <c r="E4" s="35"/>
      <c r="F4" s="35"/>
      <c r="G4" s="35"/>
      <c r="H4" s="35"/>
      <c r="I4" s="101"/>
    </row>
    <row r="5" spans="2:10" x14ac:dyDescent="0.2">
      <c r="B5" s="100"/>
      <c r="C5" s="35"/>
      <c r="D5" s="35"/>
      <c r="E5" s="35"/>
      <c r="F5" s="35"/>
      <c r="G5" s="35"/>
      <c r="H5" s="35"/>
      <c r="I5" s="101"/>
    </row>
    <row r="6" spans="2:10" x14ac:dyDescent="0.2">
      <c r="B6" s="100"/>
      <c r="C6" s="35"/>
      <c r="D6" s="35"/>
      <c r="E6" s="35"/>
      <c r="F6" s="35"/>
      <c r="G6" s="35"/>
      <c r="H6" s="35"/>
      <c r="I6" s="101"/>
      <c r="J6" s="85" t="s">
        <v>77</v>
      </c>
    </row>
    <row r="7" spans="2:10" x14ac:dyDescent="0.2">
      <c r="B7" s="100"/>
      <c r="C7" s="35"/>
      <c r="D7" s="35"/>
      <c r="E7" s="35"/>
      <c r="F7" s="35"/>
      <c r="G7" s="35"/>
      <c r="H7" s="35"/>
      <c r="I7" s="101"/>
    </row>
    <row r="8" spans="2:10" x14ac:dyDescent="0.2">
      <c r="B8" s="100"/>
      <c r="C8" s="102"/>
      <c r="D8" s="103"/>
      <c r="E8" s="35"/>
      <c r="F8" s="35"/>
      <c r="G8" s="35"/>
      <c r="H8" s="35"/>
      <c r="I8" s="101"/>
    </row>
    <row r="9" spans="2:10" x14ac:dyDescent="0.2">
      <c r="B9" s="100"/>
      <c r="C9" s="102"/>
      <c r="D9" s="103"/>
      <c r="E9" s="35"/>
      <c r="F9" s="35"/>
      <c r="G9" s="35"/>
      <c r="H9" s="35"/>
      <c r="I9" s="101"/>
    </row>
    <row r="10" spans="2:10" x14ac:dyDescent="0.2">
      <c r="B10" s="100"/>
      <c r="C10" s="102"/>
      <c r="D10" s="103"/>
      <c r="E10" s="35"/>
      <c r="F10" s="35"/>
      <c r="G10" s="35"/>
      <c r="H10" s="35"/>
      <c r="I10" s="101"/>
    </row>
    <row r="11" spans="2:10" x14ac:dyDescent="0.2">
      <c r="B11" s="100"/>
      <c r="C11" s="102" t="s">
        <v>53</v>
      </c>
      <c r="D11" s="103">
        <f ca="1">TODAY()</f>
        <v>44944</v>
      </c>
      <c r="E11" s="35"/>
      <c r="F11" s="35"/>
      <c r="G11" s="35"/>
      <c r="H11" s="35"/>
      <c r="I11" s="101"/>
    </row>
    <row r="12" spans="2:10" x14ac:dyDescent="0.2">
      <c r="B12" s="100"/>
      <c r="C12" s="35"/>
      <c r="D12" s="35"/>
      <c r="E12" s="35"/>
      <c r="F12" s="35"/>
      <c r="G12" s="35"/>
      <c r="H12" s="35"/>
      <c r="I12" s="101"/>
    </row>
    <row r="13" spans="2:10" x14ac:dyDescent="0.2">
      <c r="B13" s="100"/>
      <c r="C13" s="102" t="s">
        <v>0</v>
      </c>
      <c r="D13" s="11"/>
      <c r="E13" s="102" t="s">
        <v>153</v>
      </c>
      <c r="F13" s="166" t="e">
        <f>VLOOKUP($D$13,'STUDENT DATA SHEET'!$A$1:$BV$91,6,FALSE)</f>
        <v>#N/A</v>
      </c>
      <c r="G13" s="166"/>
      <c r="H13" s="166"/>
      <c r="I13" s="101"/>
    </row>
    <row r="14" spans="2:10" x14ac:dyDescent="0.2">
      <c r="B14" s="100"/>
      <c r="C14" s="102" t="s">
        <v>54</v>
      </c>
      <c r="D14" s="12" t="e">
        <f>VLOOKUP($D$13,'STUDENT DATA SHEET'!$A$1:$BV$91,4,FALSE)</f>
        <v>#N/A</v>
      </c>
      <c r="E14" s="102" t="s">
        <v>154</v>
      </c>
      <c r="F14" s="166" t="e">
        <f>VLOOKUP($D$13,'STUDENT DATA SHEET'!$A$1:$BV$91,7,FALSE)</f>
        <v>#N/A</v>
      </c>
      <c r="G14" s="166"/>
      <c r="H14" s="166"/>
      <c r="I14" s="101"/>
    </row>
    <row r="15" spans="2:10" x14ac:dyDescent="0.2">
      <c r="B15" s="100"/>
      <c r="C15" s="102" t="s">
        <v>55</v>
      </c>
      <c r="D15" s="12" t="e">
        <f>VLOOKUP($D$13,'STUDENT DATA SHEET'!$A$1:$BV$91,5,FALSE)</f>
        <v>#N/A</v>
      </c>
      <c r="E15" s="102" t="s">
        <v>73</v>
      </c>
      <c r="F15" s="166" t="e">
        <f>VLOOKUP($D$13,'STUDENT DATA SHEET'!$A$1:$BV$91,8,FALSE)</f>
        <v>#N/A</v>
      </c>
      <c r="G15" s="166"/>
      <c r="H15" s="166"/>
      <c r="I15" s="101"/>
    </row>
    <row r="16" spans="2:10" x14ac:dyDescent="0.2">
      <c r="B16" s="100"/>
      <c r="C16" s="102" t="s">
        <v>56</v>
      </c>
      <c r="D16" s="12" t="e">
        <f>VLOOKUP($D$13,'STUDENT DATA SHEET'!$A$1:$BV$91,2,FALSE)</f>
        <v>#N/A</v>
      </c>
      <c r="E16" s="102" t="s">
        <v>74</v>
      </c>
      <c r="F16" s="166" t="e">
        <f>VLOOKUP($D$13,'STUDENT DATA SHEET'!$A$1:$BV$91,9,FALSE)</f>
        <v>#N/A</v>
      </c>
      <c r="G16" s="166"/>
      <c r="H16" s="166"/>
      <c r="I16" s="101"/>
    </row>
    <row r="17" spans="2:11" x14ac:dyDescent="0.2">
      <c r="B17" s="100"/>
      <c r="C17" s="102"/>
      <c r="D17" s="12"/>
      <c r="E17" s="102"/>
      <c r="F17" s="35"/>
      <c r="G17" s="35"/>
      <c r="H17" s="35"/>
      <c r="I17" s="101"/>
    </row>
    <row r="18" spans="2:11" x14ac:dyDescent="0.2">
      <c r="B18" s="100"/>
      <c r="C18" s="102" t="s">
        <v>11</v>
      </c>
      <c r="D18" s="12" t="e">
        <f>VLOOKUP($D$13,'STUDENT DATA SHEET'!$A$1:$BV$91,3,FALSE)</f>
        <v>#N/A</v>
      </c>
      <c r="E18" s="35"/>
      <c r="F18" s="102"/>
      <c r="G18" s="102"/>
      <c r="H18" s="102"/>
      <c r="I18" s="104"/>
    </row>
    <row r="19" spans="2:11" x14ac:dyDescent="0.2">
      <c r="B19" s="100"/>
      <c r="C19" s="102" t="s">
        <v>304</v>
      </c>
      <c r="D19" s="105" t="e">
        <f>VLOOKUP($D$13,'STUDENT DATA SHEET'!$A$1:$BV$91,40,FALSE)</f>
        <v>#N/A</v>
      </c>
      <c r="E19" s="102"/>
      <c r="F19" s="105"/>
      <c r="G19" s="105"/>
      <c r="H19" s="12"/>
      <c r="I19" s="101"/>
    </row>
    <row r="20" spans="2:11" x14ac:dyDescent="0.2">
      <c r="B20" s="100"/>
      <c r="C20" s="35"/>
      <c r="D20" s="105"/>
      <c r="E20" s="102"/>
      <c r="F20" s="105"/>
      <c r="G20" s="105"/>
      <c r="H20" s="102"/>
      <c r="I20" s="101"/>
    </row>
    <row r="21" spans="2:11" ht="18.5" customHeight="1" x14ac:dyDescent="0.2">
      <c r="B21" s="100"/>
      <c r="C21" s="106" t="s">
        <v>282</v>
      </c>
      <c r="D21" s="107" t="s">
        <v>75</v>
      </c>
      <c r="E21" s="107" t="s">
        <v>76</v>
      </c>
      <c r="F21" s="106" t="s">
        <v>7</v>
      </c>
      <c r="G21" s="107" t="s">
        <v>75</v>
      </c>
      <c r="H21" s="107" t="s">
        <v>76</v>
      </c>
      <c r="I21" s="101"/>
    </row>
    <row r="22" spans="2:11" ht="29" customHeight="1" x14ac:dyDescent="0.2">
      <c r="B22" s="100"/>
      <c r="C22" s="108" t="s">
        <v>283</v>
      </c>
      <c r="D22" s="109" t="e">
        <f>VLOOKUP($D$13,'STUDENT DATA SHEET'!$A$1:$BV$91,10,FALSE)</f>
        <v>#N/A</v>
      </c>
      <c r="E22" s="110" t="e">
        <f>VLOOKUP($D$13,'STUDENT DATA SHEET'!$A$1:$BV$91,11,FALSE)</f>
        <v>#N/A</v>
      </c>
      <c r="F22" s="108" t="s">
        <v>305</v>
      </c>
      <c r="G22" s="109" t="e">
        <f>VLOOKUP($D$13,'STUDENT DATA SHEET'!$A$1:$BV$91,41,FALSE)</f>
        <v>#N/A</v>
      </c>
      <c r="H22" s="110" t="e">
        <f>VLOOKUP($D$13,'STUDENT DATA SHEET'!$A$1:$BV$91,42,FALSE)</f>
        <v>#N/A</v>
      </c>
      <c r="I22" s="101"/>
    </row>
    <row r="23" spans="2:11" ht="18.5" customHeight="1" x14ac:dyDescent="0.2">
      <c r="B23" s="100"/>
      <c r="C23" s="108" t="s">
        <v>284</v>
      </c>
      <c r="D23" s="109" t="e">
        <f>VLOOKUP($D$13,'STUDENT DATA SHEET'!$A$1:$BV$91,12,FALSE)</f>
        <v>#N/A</v>
      </c>
      <c r="E23" s="110" t="e">
        <f>VLOOKUP($D$13,'STUDENT DATA SHEET'!$A$1:$BV$91,13,FALSE)</f>
        <v>#N/A</v>
      </c>
      <c r="F23" s="108" t="s">
        <v>2</v>
      </c>
      <c r="G23" s="109" t="e">
        <f>VLOOKUP($D$13,'STUDENT DATA SHEET'!$A$1:$BV$91,43,FALSE)</f>
        <v>#N/A</v>
      </c>
      <c r="H23" s="110" t="e">
        <f>VLOOKUP($D$13,'STUDENT DATA SHEET'!$A$1:$BV$91,44,FALSE)</f>
        <v>#N/A</v>
      </c>
      <c r="I23" s="101"/>
    </row>
    <row r="24" spans="2:11" ht="29" customHeight="1" x14ac:dyDescent="0.2">
      <c r="B24" s="100"/>
      <c r="C24" s="108" t="s">
        <v>287</v>
      </c>
      <c r="D24" s="109" t="e">
        <f>VLOOKUP($D$13,'STUDENT DATA SHEET'!$A$1:$BV$91,14,FALSE)</f>
        <v>#N/A</v>
      </c>
      <c r="E24" s="110" t="e">
        <f>VLOOKUP($D$13,'STUDENT DATA SHEET'!$A$1:$BV$91,15,FALSE)</f>
        <v>#N/A</v>
      </c>
      <c r="F24" s="108" t="s">
        <v>300</v>
      </c>
      <c r="G24" s="109" t="e">
        <f>VLOOKUP($D$13,'STUDENT DATA SHEET'!$A$1:$BV$91,45,FALSE)</f>
        <v>#N/A</v>
      </c>
      <c r="H24" s="110" t="e">
        <f>VLOOKUP($D$13,'STUDENT DATA SHEET'!$A$1:$BV$91,46,FALSE)</f>
        <v>#N/A</v>
      </c>
      <c r="I24" s="104"/>
      <c r="J24" s="93"/>
      <c r="K24" s="93"/>
    </row>
    <row r="25" spans="2:11" ht="32" x14ac:dyDescent="0.2">
      <c r="B25" s="100"/>
      <c r="C25" s="108" t="s">
        <v>288</v>
      </c>
      <c r="D25" s="109" t="e">
        <f>VLOOKUP($D$13,'STUDENT DATA SHEET'!$A$1:$BV$91,16,FALSE)</f>
        <v>#N/A</v>
      </c>
      <c r="E25" s="110" t="e">
        <f>VLOOKUP($D$13,'STUDENT DATA SHEET'!$A$1:$BV$91,17,FALSE)</f>
        <v>#N/A</v>
      </c>
      <c r="F25" s="102"/>
      <c r="G25" s="102"/>
      <c r="H25" s="102"/>
      <c r="I25" s="101"/>
    </row>
    <row r="26" spans="2:11" ht="18.5" customHeight="1" x14ac:dyDescent="0.2">
      <c r="B26" s="100"/>
      <c r="C26" s="108" t="s">
        <v>289</v>
      </c>
      <c r="D26" s="109" t="e">
        <f>VLOOKUP($D$13,'STUDENT DATA SHEET'!$A$1:$BV$91,18,FALSE)</f>
        <v>#N/A</v>
      </c>
      <c r="E26" s="110" t="e">
        <f>VLOOKUP($D$13,'STUDENT DATA SHEET'!$A$1:$BV$91,19,FALSE)</f>
        <v>#N/A</v>
      </c>
      <c r="F26" s="165"/>
      <c r="G26" s="165"/>
      <c r="H26" s="165"/>
      <c r="I26" s="101"/>
    </row>
    <row r="27" spans="2:11" ht="18.5" customHeight="1" x14ac:dyDescent="0.2">
      <c r="B27" s="100"/>
      <c r="C27" s="108" t="s">
        <v>291</v>
      </c>
      <c r="D27" s="109" t="e">
        <f>VLOOKUP($D$13,'STUDENT DATA SHEET'!$A$1:$BV$91,20,FALSE)</f>
        <v>#N/A</v>
      </c>
      <c r="E27" s="110" t="e">
        <f>VLOOKUP($D$13,'STUDENT DATA SHEET'!$A$1:$BV$91,21,FALSE)</f>
        <v>#N/A</v>
      </c>
      <c r="F27" s="165"/>
      <c r="G27" s="165"/>
      <c r="H27" s="165"/>
      <c r="I27" s="101"/>
    </row>
    <row r="28" spans="2:11" ht="32" x14ac:dyDescent="0.2">
      <c r="B28" s="100"/>
      <c r="C28" s="108" t="s">
        <v>292</v>
      </c>
      <c r="D28" s="109" t="e">
        <f>VLOOKUP($D$13,'STUDENT DATA SHEET'!$A$1:$BV$91,22,FALSE)</f>
        <v>#N/A</v>
      </c>
      <c r="E28" s="110" t="e">
        <f>VLOOKUP($D$13,'STUDENT DATA SHEET'!$A$1:$BV$91,23,FALSE)</f>
        <v>#N/A</v>
      </c>
      <c r="F28" s="165"/>
      <c r="G28" s="165"/>
      <c r="H28" s="165"/>
      <c r="I28" s="101"/>
    </row>
    <row r="29" spans="2:11" ht="32" x14ac:dyDescent="0.2">
      <c r="B29" s="100"/>
      <c r="C29" s="108" t="s">
        <v>293</v>
      </c>
      <c r="D29" s="109" t="e">
        <f>VLOOKUP($D$13,'STUDENT DATA SHEET'!$A$1:$BV$91,24,FALSE)</f>
        <v>#N/A</v>
      </c>
      <c r="E29" s="110" t="e">
        <f>VLOOKUP($D$13,'STUDENT DATA SHEET'!$A$1:$BV$91,25,FALSE)</f>
        <v>#N/A</v>
      </c>
      <c r="F29" s="165"/>
      <c r="G29" s="165"/>
      <c r="H29" s="165"/>
      <c r="I29" s="101"/>
    </row>
    <row r="30" spans="2:11" ht="18.5" customHeight="1" x14ac:dyDescent="0.2">
      <c r="B30" s="100"/>
      <c r="C30" s="108" t="s">
        <v>294</v>
      </c>
      <c r="D30" s="109" t="e">
        <f>VLOOKUP($D$13,'STUDENT DATA SHEET'!$A$1:$BV$91,26,FALSE)</f>
        <v>#N/A</v>
      </c>
      <c r="E30" s="110" t="e">
        <f>VLOOKUP($D$13,'STUDENT DATA SHEET'!$A$1:$BV$91,27,FALSE)</f>
        <v>#N/A</v>
      </c>
      <c r="F30" s="165"/>
      <c r="G30" s="165"/>
      <c r="H30" s="165"/>
      <c r="I30" s="101"/>
    </row>
    <row r="31" spans="2:11" ht="32" x14ac:dyDescent="0.2">
      <c r="B31" s="100"/>
      <c r="C31" s="108" t="s">
        <v>296</v>
      </c>
      <c r="D31" s="109" t="e">
        <f>VLOOKUP($D$13,'STUDENT DATA SHEET'!$A$1:$BV$91,28,FALSE)</f>
        <v>#N/A</v>
      </c>
      <c r="E31" s="110" t="e">
        <f>VLOOKUP($D$13,'STUDENT DATA SHEET'!$A$1:$BV$91,29,FALSE)</f>
        <v>#N/A</v>
      </c>
      <c r="F31" s="165"/>
      <c r="G31" s="165"/>
      <c r="H31" s="165"/>
      <c r="I31" s="101"/>
    </row>
    <row r="32" spans="2:11" ht="32" x14ac:dyDescent="0.2">
      <c r="B32" s="100"/>
      <c r="C32" s="108" t="s">
        <v>297</v>
      </c>
      <c r="D32" s="109" t="e">
        <f>VLOOKUP($D$13,'STUDENT DATA SHEET'!$A$1:$BV$91,30,FALSE)</f>
        <v>#N/A</v>
      </c>
      <c r="E32" s="110" t="e">
        <f>VLOOKUP($D$13,'STUDENT DATA SHEET'!$A$1:$BV$91,31,FALSE)</f>
        <v>#N/A</v>
      </c>
      <c r="F32" s="165"/>
      <c r="G32" s="165"/>
      <c r="H32" s="165"/>
      <c r="I32" s="101"/>
    </row>
    <row r="33" spans="2:9" ht="32" x14ac:dyDescent="0.2">
      <c r="B33" s="100"/>
      <c r="C33" s="108" t="s">
        <v>298</v>
      </c>
      <c r="D33" s="109" t="e">
        <f>VLOOKUP($D$13,'STUDENT DATA SHEET'!$A$1:$BV$91,32,FALSE)</f>
        <v>#N/A</v>
      </c>
      <c r="E33" s="110" t="e">
        <f>VLOOKUP($D$13,'STUDENT DATA SHEET'!$A$1:$BV$91,33,FALSE)</f>
        <v>#N/A</v>
      </c>
      <c r="F33" s="165"/>
      <c r="G33" s="165"/>
      <c r="H33" s="165"/>
      <c r="I33" s="101"/>
    </row>
    <row r="34" spans="2:9" ht="32" x14ac:dyDescent="0.2">
      <c r="B34" s="100"/>
      <c r="C34" s="108" t="s">
        <v>299</v>
      </c>
      <c r="D34" s="109" t="e">
        <f>VLOOKUP($D$13,'STUDENT DATA SHEET'!$A$1:$BV$91,34,FALSE)</f>
        <v>#N/A</v>
      </c>
      <c r="E34" s="110" t="e">
        <f>VLOOKUP($D$13,'STUDENT DATA SHEET'!$A$1:$BV$91,35,FALSE)</f>
        <v>#N/A</v>
      </c>
      <c r="F34" s="165"/>
      <c r="G34" s="165"/>
      <c r="H34" s="165"/>
      <c r="I34" s="101"/>
    </row>
    <row r="35" spans="2:9" ht="32" x14ac:dyDescent="0.2">
      <c r="B35" s="100"/>
      <c r="C35" s="108" t="s">
        <v>302</v>
      </c>
      <c r="D35" s="109" t="e">
        <f>VLOOKUP($D$13,'STUDENT DATA SHEET'!$A$1:$BV$91,36,FALSE)</f>
        <v>#N/A</v>
      </c>
      <c r="E35" s="110" t="e">
        <f>VLOOKUP($D$13,'STUDENT DATA SHEET'!$A$1:$BV$91,37,FALSE)</f>
        <v>#N/A</v>
      </c>
      <c r="F35" s="165"/>
      <c r="G35" s="165"/>
      <c r="H35" s="165"/>
      <c r="I35" s="101"/>
    </row>
    <row r="36" spans="2:9" ht="18.5" customHeight="1" x14ac:dyDescent="0.2">
      <c r="B36" s="100"/>
      <c r="C36" s="108" t="s">
        <v>300</v>
      </c>
      <c r="D36" s="109" t="e">
        <f>VLOOKUP($D$13,'STUDENT DATA SHEET'!$A$1:$BV$91,38,FALSE)</f>
        <v>#N/A</v>
      </c>
      <c r="E36" s="110" t="e">
        <f>VLOOKUP($D$13,'STUDENT DATA SHEET'!$A$1:$BV$91,39,FALSE)</f>
        <v>#N/A</v>
      </c>
      <c r="F36" s="111"/>
      <c r="G36" s="111"/>
      <c r="H36" s="111"/>
      <c r="I36" s="101"/>
    </row>
    <row r="37" spans="2:9" x14ac:dyDescent="0.2">
      <c r="B37" s="112"/>
      <c r="C37" s="113"/>
      <c r="D37" s="113"/>
      <c r="E37" s="113"/>
      <c r="F37" s="113"/>
      <c r="G37" s="113"/>
      <c r="H37" s="113"/>
      <c r="I37" s="32"/>
    </row>
  </sheetData>
  <sheetProtection algorithmName="SHA-512" hashValue="1cRPF1f9sC4zXcyRtAMxqKYgaPojZSMbul4lxPIXg4b4So+lhh35vxGlIeb7m/H4KqFIlO8SDZMlbphbYdCeDg==" saltValue="ghqO0syGp2Dd/a3UxfyBDA==" spinCount="100000" sheet="1" objects="1" scenarios="1"/>
  <mergeCells count="8">
    <mergeCell ref="F31:F35"/>
    <mergeCell ref="G26:H30"/>
    <mergeCell ref="G31:H35"/>
    <mergeCell ref="F26:F30"/>
    <mergeCell ref="F13:H13"/>
    <mergeCell ref="F14:H14"/>
    <mergeCell ref="F15:H15"/>
    <mergeCell ref="F16:H16"/>
  </mergeCells>
  <conditionalFormatting sqref="F25:G25">
    <cfRule type="notContainsBlanks" dxfId="6" priority="6">
      <formula>LEN(TRIM(F25))&gt;0</formula>
    </cfRule>
  </conditionalFormatting>
  <conditionalFormatting sqref="D13">
    <cfRule type="notContainsBlanks" dxfId="5" priority="7">
      <formula>LEN(TRIM(D13))&gt;0</formula>
    </cfRule>
  </conditionalFormatting>
  <conditionalFormatting sqref="C21:E21">
    <cfRule type="notContainsBlanks" dxfId="4" priority="4">
      <formula>LEN(TRIM(C21))&gt;0</formula>
    </cfRule>
  </conditionalFormatting>
  <conditionalFormatting sqref="C22:C36">
    <cfRule type="notContainsBlanks" dxfId="3" priority="3">
      <formula>LEN(TRIM(C22))&gt;0</formula>
    </cfRule>
  </conditionalFormatting>
  <conditionalFormatting sqref="F21:H21">
    <cfRule type="notContainsBlanks" dxfId="2" priority="2">
      <formula>LEN(TRIM(F21))&gt;0</formula>
    </cfRule>
  </conditionalFormatting>
  <conditionalFormatting sqref="F22:F24">
    <cfRule type="notContainsBlanks" dxfId="1" priority="1">
      <formula>LEN(TRIM(F22))&gt;0</formula>
    </cfRule>
  </conditionalFormatting>
  <dataValidations count="1">
    <dataValidation type="list" allowBlank="1" showInputMessage="1" showErrorMessage="1" sqref="D17" xr:uid="{3DF4FEC9-CC67-4E7F-AF22-07EBABB86EBF}">
      <formula1>INDIRECT("Table13[Teacher]")</formula1>
    </dataValidation>
  </dataValidations>
  <hyperlinks>
    <hyperlink ref="J6" location="'STUDENT DATA SHEET'!A1" display="Return to Student Data Sheet" xr:uid="{4E1E925F-BF49-4AEF-AE71-02523E02BCDA}"/>
  </hyperlinks>
  <pageMargins left="0.23622047244094491" right="0.23622047244094491" top="0.74803149606299213" bottom="0.74803149606299213" header="0.31496062992125984" footer="0.31496062992125984"/>
  <pageSetup paperSize="9" scale="73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E33557B11901F43A6625ED9994CE6C0" ma:contentTypeVersion="14" ma:contentTypeDescription="Create a new document." ma:contentTypeScope="" ma:versionID="4f981944e4aea85c33ac10c3652dff60">
  <xsd:schema xmlns:xsd="http://www.w3.org/2001/XMLSchema" xmlns:xs="http://www.w3.org/2001/XMLSchema" xmlns:p="http://schemas.microsoft.com/office/2006/metadata/properties" xmlns:ns3="e0a96946-04da-4dfa-acbe-07c6c1e2d00e" xmlns:ns4="4f07bb95-dda4-4777-8b28-f476ecdb1afb" targetNamespace="http://schemas.microsoft.com/office/2006/metadata/properties" ma:root="true" ma:fieldsID="9c39edd474393e4f97a8c03b4e7a97b9" ns3:_="" ns4:_="">
    <xsd:import namespace="e0a96946-04da-4dfa-acbe-07c6c1e2d00e"/>
    <xsd:import namespace="4f07bb95-dda4-4777-8b28-f476ecdb1afb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  <xsd:element ref="ns3:MediaServiceLocatio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a96946-04da-4dfa-acbe-07c6c1e2d00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07bb95-dda4-4777-8b28-f476ecdb1afb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7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��
</file>

<file path=customXml/itemProps1.xml><?xml version="1.0" encoding="utf-8"?>
<ds:datastoreItem xmlns:ds="http://schemas.openxmlformats.org/officeDocument/2006/customXml" ds:itemID="{443476EB-4DE3-47D3-9AFD-81A9AD5A6C2F}">
  <ds:schemaRefs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4f07bb95-dda4-4777-8b28-f476ecdb1afb"/>
    <ds:schemaRef ds:uri="http://purl.org/dc/terms/"/>
    <ds:schemaRef ds:uri="http://schemas.microsoft.com/office/2006/documentManagement/types"/>
    <ds:schemaRef ds:uri="e0a96946-04da-4dfa-acbe-07c6c1e2d00e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2D5B742A-5508-4087-8AA8-82667182D21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2337BCF-00D5-4E25-BF1C-AEF659E586F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0a96946-04da-4dfa-acbe-07c6c1e2d00e"/>
    <ds:schemaRef ds:uri="4f07bb95-dda4-4777-8b28-f476ecdb1af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D47A30A8-465F-43B2-87CD-BAC206E555AB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2</vt:i4>
      </vt:variant>
    </vt:vector>
  </HeadingPairs>
  <TitlesOfParts>
    <vt:vector size="8" baseType="lpstr">
      <vt:lpstr>LIST DATA</vt:lpstr>
      <vt:lpstr>VOICE-PENCIL</vt:lpstr>
      <vt:lpstr>WHOLE SCHOOL CAPTURE </vt:lpstr>
      <vt:lpstr>STUDENT DATA SHEET</vt:lpstr>
      <vt:lpstr>COPY - Do not use</vt:lpstr>
      <vt:lpstr>COPY - BRIDGE</vt:lpstr>
      <vt:lpstr>'COPY - BRIDGE'!Print_Area</vt:lpstr>
      <vt:lpstr>'COPY - Do not use'!Print_Area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Megan Dodds</dc:creator>
  <cp:lastModifiedBy>Jane Farrall</cp:lastModifiedBy>
  <cp:lastPrinted>2022-03-14T04:13:06Z</cp:lastPrinted>
  <dcterms:created xsi:type="dcterms:W3CDTF">2021-08-15T03:27:06Z</dcterms:created>
  <dcterms:modified xsi:type="dcterms:W3CDTF">2023-01-18T06:03:14Z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0x0101008E33557B11901F43A6625ED9994CE6C0</vt:lpwstr>
  </property>
</Properties>
</file>